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45" windowWidth="18975" windowHeight="11760" tabRatio="906"/>
  </bookViews>
  <sheets>
    <sheet name="Pagina 1" sheetId="1" r:id="rId1"/>
    <sheet name="2A Produse minerale" sheetId="8" r:id="rId2"/>
    <sheet name="2B Industria chimică" sheetId="12" r:id="rId3"/>
    <sheet name="2C Producerea metalelor " sheetId="9" r:id="rId4"/>
    <sheet name="2D Alte produceri" sheetId="13" r:id="rId5"/>
    <sheet name="2F Consum halo+SF6" sheetId="10" r:id="rId6"/>
    <sheet name="Calcule ERs" sheetId="11" r:id="rId7"/>
  </sheets>
  <calcPr calcId="125725"/>
</workbook>
</file>

<file path=xl/calcChain.xml><?xml version="1.0" encoding="utf-8"?>
<calcChain xmlns="http://schemas.openxmlformats.org/spreadsheetml/2006/main">
  <c r="I42" i="1"/>
  <c r="F419" i="11"/>
  <c r="J419" s="1"/>
  <c r="Y413"/>
  <c r="Z413"/>
  <c r="Y414"/>
  <c r="Z414"/>
  <c r="Y415"/>
  <c r="Z415"/>
  <c r="Y416"/>
  <c r="Z416"/>
  <c r="X414"/>
  <c r="X415"/>
  <c r="X416"/>
  <c r="X413"/>
  <c r="W414"/>
  <c r="W415"/>
  <c r="W416"/>
  <c r="W413"/>
  <c r="V414"/>
  <c r="V415"/>
  <c r="V416"/>
  <c r="V413"/>
  <c r="U414"/>
  <c r="U415"/>
  <c r="U416"/>
  <c r="U413"/>
  <c r="T414"/>
  <c r="T415"/>
  <c r="T416"/>
  <c r="T413"/>
  <c r="S414"/>
  <c r="S415"/>
  <c r="S416"/>
  <c r="S413"/>
  <c r="R414"/>
  <c r="R415"/>
  <c r="R416"/>
  <c r="R413"/>
  <c r="H414"/>
  <c r="H415"/>
  <c r="H416"/>
  <c r="H413"/>
  <c r="F414"/>
  <c r="F415"/>
  <c r="F416"/>
  <c r="F413"/>
  <c r="F401"/>
  <c r="J401" s="1"/>
  <c r="T394"/>
  <c r="T395"/>
  <c r="T396"/>
  <c r="T397"/>
  <c r="T398"/>
  <c r="T393"/>
  <c r="S394"/>
  <c r="S395"/>
  <c r="S396"/>
  <c r="S397"/>
  <c r="S398"/>
  <c r="S393"/>
  <c r="R394"/>
  <c r="R395"/>
  <c r="R396"/>
  <c r="R397"/>
  <c r="R398"/>
  <c r="R393"/>
  <c r="H394"/>
  <c r="W394" s="1"/>
  <c r="Z394" s="1"/>
  <c r="H395"/>
  <c r="W395" s="1"/>
  <c r="Z395" s="1"/>
  <c r="H396"/>
  <c r="W396" s="1"/>
  <c r="Z396" s="1"/>
  <c r="H397"/>
  <c r="W397" s="1"/>
  <c r="Z397" s="1"/>
  <c r="H398"/>
  <c r="W398" s="1"/>
  <c r="Z398" s="1"/>
  <c r="H393"/>
  <c r="W393" s="1"/>
  <c r="Z393" s="1"/>
  <c r="F394"/>
  <c r="F395"/>
  <c r="F396"/>
  <c r="F397"/>
  <c r="F398"/>
  <c r="F393"/>
  <c r="F378"/>
  <c r="F371"/>
  <c r="F368"/>
  <c r="F367"/>
  <c r="Q378"/>
  <c r="J371"/>
  <c r="Q368"/>
  <c r="Q367"/>
  <c r="N359"/>
  <c r="N360"/>
  <c r="N361"/>
  <c r="N362"/>
  <c r="N358"/>
  <c r="L359"/>
  <c r="P359" s="1"/>
  <c r="L360"/>
  <c r="P360" s="1"/>
  <c r="L361"/>
  <c r="P361" s="1"/>
  <c r="L362"/>
  <c r="P362" s="1"/>
  <c r="L358"/>
  <c r="P358" s="1"/>
  <c r="F344"/>
  <c r="F337"/>
  <c r="F334"/>
  <c r="F333"/>
  <c r="Q344"/>
  <c r="S344" s="1"/>
  <c r="J337"/>
  <c r="Q334"/>
  <c r="Q333"/>
  <c r="H322"/>
  <c r="N322" s="1"/>
  <c r="H323"/>
  <c r="N323" s="1"/>
  <c r="H324"/>
  <c r="N324" s="1"/>
  <c r="H325"/>
  <c r="N325" s="1"/>
  <c r="H326"/>
  <c r="N326" s="1"/>
  <c r="H327"/>
  <c r="N327" s="1"/>
  <c r="H328"/>
  <c r="N328" s="1"/>
  <c r="H321"/>
  <c r="N321" s="1"/>
  <c r="F322"/>
  <c r="L322" s="1"/>
  <c r="F323"/>
  <c r="L323" s="1"/>
  <c r="P323" s="1"/>
  <c r="F324"/>
  <c r="L324" s="1"/>
  <c r="F325"/>
  <c r="L325" s="1"/>
  <c r="P325" s="1"/>
  <c r="F326"/>
  <c r="L326" s="1"/>
  <c r="F327"/>
  <c r="L327" s="1"/>
  <c r="P327" s="1"/>
  <c r="F328"/>
  <c r="L328" s="1"/>
  <c r="F321"/>
  <c r="L321" s="1"/>
  <c r="P321" s="1"/>
  <c r="F307"/>
  <c r="F300"/>
  <c r="F297"/>
  <c r="F296"/>
  <c r="Q307"/>
  <c r="J300"/>
  <c r="Q297"/>
  <c r="Q296"/>
  <c r="F278"/>
  <c r="F271"/>
  <c r="F268"/>
  <c r="F267"/>
  <c r="Q278"/>
  <c r="J271"/>
  <c r="Q268"/>
  <c r="Q267"/>
  <c r="J253"/>
  <c r="P253" s="1"/>
  <c r="J254"/>
  <c r="P254" s="1"/>
  <c r="J255"/>
  <c r="P255" s="1"/>
  <c r="J256"/>
  <c r="P256" s="1"/>
  <c r="J257"/>
  <c r="P257" s="1"/>
  <c r="J258"/>
  <c r="P258" s="1"/>
  <c r="J259"/>
  <c r="P259" s="1"/>
  <c r="J260"/>
  <c r="P260" s="1"/>
  <c r="J252"/>
  <c r="P252" s="1"/>
  <c r="H253"/>
  <c r="N253" s="1"/>
  <c r="H254"/>
  <c r="N254" s="1"/>
  <c r="R254" s="1"/>
  <c r="H255"/>
  <c r="N255" s="1"/>
  <c r="H256"/>
  <c r="N256" s="1"/>
  <c r="R256" s="1"/>
  <c r="H257"/>
  <c r="N257" s="1"/>
  <c r="H258"/>
  <c r="N258" s="1"/>
  <c r="R258" s="1"/>
  <c r="H259"/>
  <c r="N259" s="1"/>
  <c r="H260"/>
  <c r="N260" s="1"/>
  <c r="R260" s="1"/>
  <c r="H252"/>
  <c r="N252"/>
  <c r="F238"/>
  <c r="F231"/>
  <c r="F228"/>
  <c r="F227"/>
  <c r="Q238"/>
  <c r="J231"/>
  <c r="Q228"/>
  <c r="Q227"/>
  <c r="G220"/>
  <c r="M220" s="1"/>
  <c r="E220"/>
  <c r="K220" s="1"/>
  <c r="F206"/>
  <c r="F199"/>
  <c r="F196"/>
  <c r="F195"/>
  <c r="Q206"/>
  <c r="J199"/>
  <c r="Q196"/>
  <c r="Q195"/>
  <c r="G187"/>
  <c r="M187" s="1"/>
  <c r="G188"/>
  <c r="M188" s="1"/>
  <c r="E187"/>
  <c r="K187" s="1"/>
  <c r="O187" s="1"/>
  <c r="E188"/>
  <c r="K188" s="1"/>
  <c r="O188" s="1"/>
  <c r="G186"/>
  <c r="M186" s="1"/>
  <c r="E186"/>
  <c r="K186" s="1"/>
  <c r="F172"/>
  <c r="F165"/>
  <c r="F162"/>
  <c r="F161"/>
  <c r="Q172"/>
  <c r="J165"/>
  <c r="Q162"/>
  <c r="Q161"/>
  <c r="H154"/>
  <c r="N154" s="1"/>
  <c r="H153"/>
  <c r="N153" s="1"/>
  <c r="F154"/>
  <c r="L154" s="1"/>
  <c r="P154" s="1"/>
  <c r="F153"/>
  <c r="L153" s="1"/>
  <c r="P153" s="1"/>
  <c r="F139"/>
  <c r="Q139" s="1"/>
  <c r="F132"/>
  <c r="J132" s="1"/>
  <c r="F129"/>
  <c r="Q129" s="1"/>
  <c r="F128"/>
  <c r="Q128" s="1"/>
  <c r="L119"/>
  <c r="L120"/>
  <c r="L118"/>
  <c r="F119"/>
  <c r="J119" s="1"/>
  <c r="F120"/>
  <c r="J120" s="1"/>
  <c r="F118"/>
  <c r="J118" s="1"/>
  <c r="F104"/>
  <c r="F97"/>
  <c r="F94"/>
  <c r="Q94" s="1"/>
  <c r="F93"/>
  <c r="Q93" s="1"/>
  <c r="Q104"/>
  <c r="J97"/>
  <c r="H86"/>
  <c r="Q86" s="1"/>
  <c r="E86"/>
  <c r="M86" s="1"/>
  <c r="H80"/>
  <c r="N80" s="1"/>
  <c r="E80"/>
  <c r="K80" s="1"/>
  <c r="H75"/>
  <c r="N75" s="1"/>
  <c r="H74"/>
  <c r="N74" s="1"/>
  <c r="E75"/>
  <c r="K75" s="1"/>
  <c r="Q75" s="1"/>
  <c r="E74"/>
  <c r="K74" s="1"/>
  <c r="Q74" s="1"/>
  <c r="F60"/>
  <c r="Q60" s="1"/>
  <c r="F53"/>
  <c r="J53" s="1"/>
  <c r="F50"/>
  <c r="Q50" s="1"/>
  <c r="F20"/>
  <c r="F49"/>
  <c r="Q49" s="1"/>
  <c r="F31"/>
  <c r="Q31" s="1"/>
  <c r="S31" s="1"/>
  <c r="F24"/>
  <c r="J24" s="1"/>
  <c r="U393" l="1"/>
  <c r="X393" s="1"/>
  <c r="U397"/>
  <c r="X397" s="1"/>
  <c r="U395"/>
  <c r="X395" s="1"/>
  <c r="V393"/>
  <c r="Y393" s="1"/>
  <c r="V397"/>
  <c r="Y397" s="1"/>
  <c r="V395"/>
  <c r="Y395" s="1"/>
  <c r="U398"/>
  <c r="X398" s="1"/>
  <c r="U396"/>
  <c r="X396" s="1"/>
  <c r="U394"/>
  <c r="X394" s="1"/>
  <c r="V398"/>
  <c r="Y398" s="1"/>
  <c r="V396"/>
  <c r="Y396" s="1"/>
  <c r="V394"/>
  <c r="Y394" s="1"/>
  <c r="P118"/>
  <c r="O186"/>
  <c r="O220"/>
  <c r="R259"/>
  <c r="R257"/>
  <c r="R255"/>
  <c r="R253"/>
  <c r="P328"/>
  <c r="P326"/>
  <c r="P324"/>
  <c r="P322"/>
  <c r="S368"/>
  <c r="T368"/>
  <c r="R368"/>
  <c r="S378"/>
  <c r="Q379"/>
  <c r="T378"/>
  <c r="R378"/>
  <c r="S367"/>
  <c r="T367"/>
  <c r="R367"/>
  <c r="S333"/>
  <c r="T333"/>
  <c r="R333"/>
  <c r="S334"/>
  <c r="T334"/>
  <c r="R334"/>
  <c r="R344"/>
  <c r="T344"/>
  <c r="Q345"/>
  <c r="S296"/>
  <c r="T296"/>
  <c r="R296"/>
  <c r="S297"/>
  <c r="T297"/>
  <c r="R297"/>
  <c r="S307"/>
  <c r="Q308"/>
  <c r="T307"/>
  <c r="R307"/>
  <c r="U307" s="1"/>
  <c r="S267"/>
  <c r="T267"/>
  <c r="R267"/>
  <c r="S268"/>
  <c r="T268"/>
  <c r="R268"/>
  <c r="S278"/>
  <c r="Q279"/>
  <c r="T278"/>
  <c r="R278"/>
  <c r="U278" s="1"/>
  <c r="R252"/>
  <c r="S238"/>
  <c r="Q239"/>
  <c r="T238"/>
  <c r="R238"/>
  <c r="S228"/>
  <c r="T228"/>
  <c r="R228"/>
  <c r="S227"/>
  <c r="T227"/>
  <c r="R227"/>
  <c r="S196"/>
  <c r="T196"/>
  <c r="R196"/>
  <c r="S206"/>
  <c r="Q207"/>
  <c r="T206"/>
  <c r="R206"/>
  <c r="S195"/>
  <c r="T195"/>
  <c r="R195"/>
  <c r="P120"/>
  <c r="S162"/>
  <c r="T162"/>
  <c r="R162"/>
  <c r="S172"/>
  <c r="Q173"/>
  <c r="T172"/>
  <c r="R172"/>
  <c r="S161"/>
  <c r="T161"/>
  <c r="R161"/>
  <c r="U86"/>
  <c r="P119"/>
  <c r="S129"/>
  <c r="T129"/>
  <c r="R129"/>
  <c r="S139"/>
  <c r="Q140"/>
  <c r="T139"/>
  <c r="R139"/>
  <c r="S128"/>
  <c r="T128"/>
  <c r="R128"/>
  <c r="L86"/>
  <c r="N86"/>
  <c r="P86"/>
  <c r="R86"/>
  <c r="K86"/>
  <c r="O86"/>
  <c r="T94"/>
  <c r="R94"/>
  <c r="S94"/>
  <c r="T104"/>
  <c r="R104"/>
  <c r="Q105"/>
  <c r="S104"/>
  <c r="T93"/>
  <c r="R93"/>
  <c r="S93"/>
  <c r="Q80"/>
  <c r="Q32"/>
  <c r="F32" s="1"/>
  <c r="S60"/>
  <c r="Q61"/>
  <c r="T60"/>
  <c r="R60"/>
  <c r="S49"/>
  <c r="T49"/>
  <c r="R49"/>
  <c r="S50"/>
  <c r="T50"/>
  <c r="R50"/>
  <c r="R31"/>
  <c r="T31"/>
  <c r="F21"/>
  <c r="Q21" s="1"/>
  <c r="Q20"/>
  <c r="U334" l="1"/>
  <c r="U367"/>
  <c r="T379"/>
  <c r="R379"/>
  <c r="F379"/>
  <c r="S379"/>
  <c r="U378"/>
  <c r="U368"/>
  <c r="T345"/>
  <c r="R345"/>
  <c r="F345"/>
  <c r="S345"/>
  <c r="U344"/>
  <c r="U333"/>
  <c r="U297"/>
  <c r="T308"/>
  <c r="R308"/>
  <c r="F308"/>
  <c r="S308"/>
  <c r="U296"/>
  <c r="U268"/>
  <c r="U267"/>
  <c r="T279"/>
  <c r="R279"/>
  <c r="F279"/>
  <c r="S279"/>
  <c r="U206"/>
  <c r="U228"/>
  <c r="T239"/>
  <c r="R239"/>
  <c r="F239"/>
  <c r="S239"/>
  <c r="U227"/>
  <c r="U238"/>
  <c r="U196"/>
  <c r="T207"/>
  <c r="R207"/>
  <c r="F207"/>
  <c r="S207"/>
  <c r="U195"/>
  <c r="R32"/>
  <c r="S32"/>
  <c r="T32"/>
  <c r="U93"/>
  <c r="U139"/>
  <c r="U172"/>
  <c r="U162"/>
  <c r="T173"/>
  <c r="R173"/>
  <c r="F173"/>
  <c r="S173"/>
  <c r="U161"/>
  <c r="U50"/>
  <c r="U60"/>
  <c r="U129"/>
  <c r="T140"/>
  <c r="R140"/>
  <c r="F140"/>
  <c r="S140"/>
  <c r="U128"/>
  <c r="S86"/>
  <c r="T86"/>
  <c r="V86"/>
  <c r="U94"/>
  <c r="U104"/>
  <c r="T105"/>
  <c r="R105"/>
  <c r="F105"/>
  <c r="S105"/>
  <c r="U31"/>
  <c r="U49"/>
  <c r="T61"/>
  <c r="R61"/>
  <c r="F61"/>
  <c r="S61"/>
  <c r="U32"/>
  <c r="T20"/>
  <c r="R20"/>
  <c r="S20"/>
  <c r="T21"/>
  <c r="R21"/>
  <c r="S21"/>
  <c r="U379" l="1"/>
  <c r="V378" s="1"/>
  <c r="U345"/>
  <c r="V344" s="1"/>
  <c r="U308"/>
  <c r="V307" s="1"/>
  <c r="U279"/>
  <c r="V278" s="1"/>
  <c r="U239"/>
  <c r="V238" s="1"/>
  <c r="U207"/>
  <c r="V206" s="1"/>
  <c r="U173"/>
  <c r="V172" s="1"/>
  <c r="U140"/>
  <c r="V139" s="1"/>
  <c r="U105"/>
  <c r="V104" s="1"/>
  <c r="V31"/>
  <c r="U61"/>
  <c r="V60" s="1"/>
  <c r="U21"/>
  <c r="U20"/>
  <c r="K7" l="1"/>
  <c r="J7"/>
  <c r="I7"/>
  <c r="H7"/>
  <c r="F7"/>
  <c r="F13" s="1"/>
  <c r="D7"/>
  <c r="D13" s="1"/>
  <c r="B7"/>
  <c r="B13" s="1"/>
  <c r="O7" l="1"/>
  <c r="L13"/>
  <c r="Q7"/>
  <c r="P7"/>
  <c r="R7" s="1"/>
  <c r="S7" l="1"/>
</calcChain>
</file>

<file path=xl/comments1.xml><?xml version="1.0" encoding="utf-8"?>
<comments xmlns="http://schemas.openxmlformats.org/spreadsheetml/2006/main">
  <authors>
    <author>Автор</author>
  </authors>
  <commentList>
    <comment ref="I2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Moldova Grid Emission Factor Assasement, 2011
Simple OM Factor</t>
        </r>
      </text>
    </comment>
    <comment ref="I5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Moldova Grid Emission Factor Assasement, 2011
Simple OM Factor</t>
        </r>
      </text>
    </comment>
    <comment ref="N8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La producere şi pavarea drumurilor
</t>
        </r>
      </text>
    </comment>
    <comment ref="R8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La producere şi pavarea drumurilor</t>
        </r>
      </text>
    </comment>
    <comment ref="V8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La producere şi pavarea drumurilor</t>
        </r>
      </text>
    </comment>
    <comment ref="I9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Moldova Grid Emission Factor Assasement, 2011
Simple OM Factor</t>
        </r>
      </text>
    </comment>
    <comment ref="N1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Glass Recycling -
Life Cycle Carbon Dioxide Emissions
http://www.packagingfedn.co.uk/images/reports/Enviros_Report.pdf</t>
        </r>
      </text>
    </comment>
    <comment ref="I13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Moldova Grid Emission Factor Assasement, 2011
Simple OM Factor</t>
        </r>
      </text>
    </comment>
    <comment ref="I16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Moldova Grid Emission Factor Assasement, 2011
Simple OM Factor</t>
        </r>
      </text>
    </comment>
    <comment ref="I19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Moldova Grid Emission Factor Assasement, 2011
Simple OM Factor</t>
        </r>
      </text>
    </comment>
    <comment ref="I23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Moldova Grid Emission Factor Assasement, 2011
Simple OM Factor</t>
        </r>
      </text>
    </comment>
    <comment ref="I27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Moldova Grid Emission Factor Assasement, 2011
Simple OM Factor</t>
        </r>
      </text>
    </comment>
    <comment ref="I30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Moldova Grid Emission Factor Assasement, 2011
Simple OM Factor</t>
        </r>
      </text>
    </comment>
    <comment ref="I33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Moldova Grid Emission Factor Assasement, 2011
Simple OM Factor</t>
        </r>
      </text>
    </comment>
    <comment ref="I37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Moldova Grid Emission Factor Assasement, 2011
Simple OM Factor</t>
        </r>
      </text>
    </comment>
    <comment ref="I40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Moldova Grid Emission Factor Assasement, 2011
Simple OM Factor</t>
        </r>
      </text>
    </comment>
    <comment ref="I41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Moldova Grid Emission Factor Assasement, 2011
Simple OM Factor</t>
        </r>
      </text>
    </comment>
  </commentList>
</comments>
</file>

<file path=xl/sharedStrings.xml><?xml version="1.0" encoding="utf-8"?>
<sst xmlns="http://schemas.openxmlformats.org/spreadsheetml/2006/main" count="2314" uniqueCount="434">
  <si>
    <t>Formular tip. XXXX</t>
  </si>
  <si>
    <t>Instituţia</t>
  </si>
  <si>
    <t>1.</t>
  </si>
  <si>
    <t>2.</t>
  </si>
  <si>
    <t>Adresa juridică</t>
  </si>
  <si>
    <t>Datele de contact:</t>
  </si>
  <si>
    <t>Tel.</t>
  </si>
  <si>
    <t>Conducător</t>
  </si>
  <si>
    <t>Email</t>
  </si>
  <si>
    <t>Adresa web</t>
  </si>
  <si>
    <t>3.</t>
  </si>
  <si>
    <t>Persoana responsabilă de prezentarea datelor</t>
  </si>
  <si>
    <t>Nume</t>
  </si>
  <si>
    <t>Prenume</t>
  </si>
  <si>
    <t>Telefon fix</t>
  </si>
  <si>
    <t>Telefon mobil</t>
  </si>
  <si>
    <t>4.</t>
  </si>
  <si>
    <t xml:space="preserve">5. </t>
  </si>
  <si>
    <t xml:space="preserve">NAMA implementată(e) </t>
  </si>
  <si>
    <t>5.1</t>
  </si>
  <si>
    <t>5.2</t>
  </si>
  <si>
    <t>5.3</t>
  </si>
  <si>
    <t>6.</t>
  </si>
  <si>
    <t>Sursa(ele) de finanţare folosite pentru implementarea masurilor NAMA</t>
  </si>
  <si>
    <t>Proprii (Interne)</t>
  </si>
  <si>
    <t xml:space="preserve">Procente din total </t>
  </si>
  <si>
    <t>%</t>
  </si>
  <si>
    <t xml:space="preserve">Externe </t>
  </si>
  <si>
    <t>7.</t>
  </si>
  <si>
    <t>Cheltuielile legate de implementarea masurilor NAMA</t>
  </si>
  <si>
    <t>lei</t>
  </si>
  <si>
    <t>USD</t>
  </si>
  <si>
    <t>EURO</t>
  </si>
  <si>
    <t>Fax</t>
  </si>
  <si>
    <r>
      <t>Formular de prezentare a datelor privind implementarea Acţiunilor de Atenuare Adecvate la Nivel Naţional (eng. - NAMA)</t>
    </r>
    <r>
      <rPr>
        <b/>
        <vertAlign val="superscript"/>
        <sz val="11"/>
        <color theme="1"/>
        <rFont val="Calibri"/>
        <family val="2"/>
        <charset val="204"/>
        <scheme val="minor"/>
      </rPr>
      <t>1</t>
    </r>
  </si>
  <si>
    <t>Pagina 1</t>
  </si>
  <si>
    <t>8.1</t>
  </si>
  <si>
    <t>U.M.</t>
  </si>
  <si>
    <t>Gaze naturale</t>
  </si>
  <si>
    <t>8.2</t>
  </si>
  <si>
    <t>Energie electrică</t>
  </si>
  <si>
    <t>8.3</t>
  </si>
  <si>
    <t>8.4</t>
  </si>
  <si>
    <t>8.5</t>
  </si>
  <si>
    <t>MWh</t>
  </si>
  <si>
    <r>
      <rPr>
        <i/>
        <vertAlign val="superscript"/>
        <sz val="10"/>
        <rFont val="Calibri"/>
        <family val="2"/>
        <charset val="204"/>
        <scheme val="minor"/>
      </rPr>
      <t>1</t>
    </r>
    <r>
      <rPr>
        <i/>
        <sz val="10"/>
        <rFont val="Calibri"/>
        <family val="2"/>
        <charset val="204"/>
        <scheme val="minor"/>
      </rPr>
      <t>Pentru introducerea datelor veridice, corecte şi în formatul necesar, vă rugăm să consultaţi nota explicativă aferentă formularului dat.</t>
    </r>
  </si>
  <si>
    <t>Data completării formularului</t>
  </si>
  <si>
    <t>Perioada de raportare</t>
  </si>
  <si>
    <t>-</t>
  </si>
  <si>
    <t>Ion</t>
  </si>
  <si>
    <t>Mihaita</t>
  </si>
  <si>
    <t>022 22 68 97</t>
  </si>
  <si>
    <t>ion.mihaita@gmail.com</t>
  </si>
  <si>
    <t>SRL ”CHIMTECH”</t>
  </si>
  <si>
    <t>Date privind producerea cimentului de tip Portland</t>
  </si>
  <si>
    <t>Volumul anual al producției cimentului de tip Portland</t>
  </si>
  <si>
    <t>Produs</t>
  </si>
  <si>
    <t>Volum anual</t>
  </si>
  <si>
    <t>Ciment tip Portland</t>
  </si>
  <si>
    <t>kt</t>
  </si>
  <si>
    <t>Componenta</t>
  </si>
  <si>
    <t>CaO</t>
  </si>
  <si>
    <t>MgO</t>
  </si>
  <si>
    <t>Fracția de CaO și MgO în clincherul produs pînă și după implentarea măsurilor NAMA</t>
  </si>
  <si>
    <t>Fără NAMA</t>
  </si>
  <si>
    <t>Cu NAMA</t>
  </si>
  <si>
    <t>Participația masică a clincherului în produsul final (1 tonă ciment de tip Portland) pînă și după implementarea măsurilor de tip NAMA</t>
  </si>
  <si>
    <t>Clincher</t>
  </si>
  <si>
    <t>kg/tonă ciment</t>
  </si>
  <si>
    <t>8.</t>
  </si>
  <si>
    <t>Volumul anual al cimentului produs, kt</t>
  </si>
  <si>
    <t>Fracția CaO și MgO în clincherul produs fără NAMA</t>
  </si>
  <si>
    <t>Fracția CaO și MgO în clincherul produs cu NAMA</t>
  </si>
  <si>
    <t>Volumul clincherului/t ciment fără NAMA</t>
  </si>
  <si>
    <t>Volumul clincherului/ ciment cu NAMA</t>
  </si>
  <si>
    <r>
      <t>Raportul CO</t>
    </r>
    <r>
      <rPr>
        <vertAlign val="sub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38"/>
        <scheme val="minor"/>
      </rPr>
      <t>/CaO</t>
    </r>
  </si>
  <si>
    <r>
      <t>Raportul CO</t>
    </r>
    <r>
      <rPr>
        <vertAlign val="sub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38"/>
        <scheme val="minor"/>
      </rPr>
      <t>/MgO</t>
    </r>
  </si>
  <si>
    <t>Factor de corecție CKD</t>
  </si>
  <si>
    <r>
      <t>FE</t>
    </r>
    <r>
      <rPr>
        <vertAlign val="subscript"/>
        <sz val="11"/>
        <color theme="1"/>
        <rFont val="Calibri"/>
        <family val="2"/>
        <charset val="204"/>
        <scheme val="minor"/>
      </rPr>
      <t>clincher1</t>
    </r>
  </si>
  <si>
    <r>
      <t>FE</t>
    </r>
    <r>
      <rPr>
        <vertAlign val="subscript"/>
        <sz val="11"/>
        <color theme="1"/>
        <rFont val="Calibri"/>
        <family val="2"/>
        <charset val="204"/>
        <scheme val="minor"/>
      </rPr>
      <t>clincher2</t>
    </r>
  </si>
  <si>
    <r>
      <t>Emisii CO</t>
    </r>
    <r>
      <rPr>
        <vertAlign val="sub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fără NAMA, kt</t>
    </r>
  </si>
  <si>
    <r>
      <t>Emisii CO</t>
    </r>
    <r>
      <rPr>
        <vertAlign val="sub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cu NAMA, kt</t>
    </r>
  </si>
  <si>
    <t>Tipul resursei energetice</t>
  </si>
  <si>
    <t>Economia anuală</t>
  </si>
  <si>
    <t>Cărbune</t>
  </si>
  <si>
    <t xml:space="preserve">Gaze naturale </t>
  </si>
  <si>
    <t>Alta</t>
  </si>
  <si>
    <t>Volumul anual utilizat</t>
  </si>
  <si>
    <t>Resursa înlocuită</t>
  </si>
  <si>
    <t>Resursa utilizată la moment</t>
  </si>
  <si>
    <t>8.6</t>
  </si>
  <si>
    <t>Date privind schimbul de combustibili și/sau resurse energetice utilizati în cadrul proceselor tehnologice (dacă există)</t>
  </si>
  <si>
    <t>Date privind economia de energie și/sau resurse energetice, altele decît cele specificate în punctele anterioare</t>
  </si>
  <si>
    <t>Pagina 2</t>
  </si>
  <si>
    <r>
      <t>Reduceri de emisii de CO</t>
    </r>
    <r>
      <rPr>
        <b/>
        <vertAlign val="subscript"/>
        <sz val="11"/>
        <color theme="1"/>
        <rFont val="Calibri"/>
        <family val="2"/>
        <charset val="204"/>
        <scheme val="minor"/>
      </rPr>
      <t>2</t>
    </r>
    <r>
      <rPr>
        <b/>
        <sz val="11"/>
        <color theme="1"/>
        <rFont val="Calibri"/>
        <family val="2"/>
        <charset val="204"/>
        <scheme val="minor"/>
      </rPr>
      <t xml:space="preserve"> la producerea cimentului de tip Portland, rezultate din implementarea măsurilor de tip NAMA (variația CaO și MgO, precum și a clincherului în produsul final)</t>
    </r>
  </si>
  <si>
    <r>
      <t>Reducerea de emisii CO</t>
    </r>
    <r>
      <rPr>
        <vertAlign val="sub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rezultată, kt</t>
    </r>
  </si>
  <si>
    <r>
      <t>Emisii de NO</t>
    </r>
    <r>
      <rPr>
        <vertAlign val="subscript"/>
        <sz val="11"/>
        <color theme="1"/>
        <rFont val="Calibri"/>
        <family val="2"/>
        <charset val="204"/>
        <scheme val="minor"/>
      </rPr>
      <t>x</t>
    </r>
    <r>
      <rPr>
        <sz val="11"/>
        <color theme="1"/>
        <rFont val="Calibri"/>
        <family val="2"/>
        <charset val="238"/>
        <scheme val="minor"/>
      </rPr>
      <t xml:space="preserve"> ,t/kt la producerea clincherului</t>
    </r>
  </si>
  <si>
    <r>
      <t>Emisii de SO</t>
    </r>
    <r>
      <rPr>
        <vertAlign val="sub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,t/kt la producerea cimentului</t>
    </r>
  </si>
  <si>
    <r>
      <t>Reducerea de emisii de NO</t>
    </r>
    <r>
      <rPr>
        <vertAlign val="subscript"/>
        <sz val="11"/>
        <color theme="1"/>
        <rFont val="Calibri"/>
        <family val="2"/>
        <charset val="204"/>
        <scheme val="minor"/>
      </rPr>
      <t>x</t>
    </r>
    <r>
      <rPr>
        <sz val="11"/>
        <color theme="1"/>
        <rFont val="Calibri"/>
        <family val="2"/>
        <charset val="238"/>
        <scheme val="minor"/>
      </rPr>
      <t xml:space="preserve"> ,kt, la producerea clincherului</t>
    </r>
  </si>
  <si>
    <r>
      <t>Reducerea de emisii a gazelor cu efect de seră indirecte precum şi a SO</t>
    </r>
    <r>
      <rPr>
        <b/>
        <vertAlign val="subscript"/>
        <sz val="11"/>
        <color theme="1"/>
        <rFont val="Calibri"/>
        <family val="2"/>
        <charset val="204"/>
        <scheme val="minor"/>
      </rPr>
      <t xml:space="preserve">2 </t>
    </r>
    <r>
      <rPr>
        <b/>
        <sz val="11"/>
        <color theme="1"/>
        <rFont val="Calibri"/>
        <family val="2"/>
        <charset val="204"/>
        <scheme val="minor"/>
      </rPr>
      <t>la producerea cimentului de timp Portland, rezultate din variaţia clincherului în produsul final</t>
    </r>
  </si>
  <si>
    <t>Reducerea de emisii rezultată din economia de energie şi/sau resurse energetice, ca urmare a implementării măsurilor NAMA</t>
  </si>
  <si>
    <t>Tipul</t>
  </si>
  <si>
    <t>Cantitate</t>
  </si>
  <si>
    <r>
      <t xml:space="preserve">Metoda </t>
    </r>
    <r>
      <rPr>
        <i/>
        <sz val="11"/>
        <color theme="1"/>
        <rFont val="Calibri"/>
        <family val="2"/>
        <charset val="204"/>
        <scheme val="minor"/>
      </rPr>
      <t>(eng. Tier)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</si>
  <si>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Factorul de emisie, tC/TJ</t>
  </si>
  <si>
    <t>Factorul de oxidare a carbonului</t>
  </si>
  <si>
    <t>Căldura de ardere inferioară, TJ/tonă</t>
  </si>
  <si>
    <t>Cantitatea de energie înglobată, TJ</t>
  </si>
  <si>
    <t>Reducerea de emisii</t>
  </si>
  <si>
    <r>
      <t>Reducerea de emisii, tCO</t>
    </r>
    <r>
      <rPr>
        <vertAlign val="subscript"/>
        <sz val="11"/>
        <color theme="1"/>
        <rFont val="Calibri"/>
        <family val="2"/>
        <charset val="204"/>
        <scheme val="minor"/>
      </rPr>
      <t>2ech</t>
    </r>
  </si>
  <si>
    <r>
      <t>CO</t>
    </r>
    <r>
      <rPr>
        <vertAlign val="subscript"/>
        <sz val="11"/>
        <color theme="1"/>
        <rFont val="Calibri"/>
        <family val="2"/>
        <charset val="204"/>
        <scheme val="minor"/>
      </rPr>
      <t>2</t>
    </r>
  </si>
  <si>
    <r>
      <t>CH</t>
    </r>
    <r>
      <rPr>
        <vertAlign val="subscript"/>
        <sz val="11"/>
        <color theme="1"/>
        <rFont val="Calibri"/>
        <family val="2"/>
        <charset val="204"/>
        <scheme val="minor"/>
      </rPr>
      <t>4</t>
    </r>
  </si>
  <si>
    <r>
      <t>N</t>
    </r>
    <r>
      <rPr>
        <vertAlign val="sub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38"/>
        <scheme val="minor"/>
      </rPr>
      <t>O</t>
    </r>
  </si>
  <si>
    <t>Sursa</t>
  </si>
  <si>
    <t>Valoare</t>
  </si>
  <si>
    <r>
      <t>tCO</t>
    </r>
    <r>
      <rPr>
        <vertAlign val="subscript"/>
        <sz val="11"/>
        <color theme="1"/>
        <rFont val="Calibri"/>
        <family val="2"/>
        <charset val="204"/>
        <scheme val="minor"/>
      </rPr>
      <t>2</t>
    </r>
  </si>
  <si>
    <r>
      <t>tCH</t>
    </r>
    <r>
      <rPr>
        <vertAlign val="subscript"/>
        <sz val="11"/>
        <color theme="1"/>
        <rFont val="Calibri"/>
        <family val="2"/>
        <charset val="204"/>
        <scheme val="minor"/>
      </rPr>
      <t>4</t>
    </r>
  </si>
  <si>
    <r>
      <t>tN</t>
    </r>
    <r>
      <rPr>
        <vertAlign val="sub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38"/>
        <scheme val="minor"/>
      </rPr>
      <t>O</t>
    </r>
  </si>
  <si>
    <t>t</t>
  </si>
  <si>
    <t>T1</t>
  </si>
  <si>
    <t>D</t>
  </si>
  <si>
    <t>CS</t>
  </si>
  <si>
    <t xml:space="preserve">Cărbuni </t>
  </si>
  <si>
    <t xml:space="preserve"> m3</t>
  </si>
  <si>
    <t>EF, tCO2/MWh</t>
  </si>
  <si>
    <r>
      <t>Reducerea de emisii, tCO</t>
    </r>
    <r>
      <rPr>
        <vertAlign val="subscript"/>
        <sz val="11"/>
        <color theme="1"/>
        <rFont val="Calibri"/>
        <family val="2"/>
        <charset val="204"/>
        <scheme val="minor"/>
      </rPr>
      <t>2</t>
    </r>
  </si>
  <si>
    <t>Reducerea de emisii rezultată din schimbul de energie şi/sau resurse energetice</t>
  </si>
  <si>
    <t>Emisii de GES</t>
  </si>
  <si>
    <r>
      <t>Emisii, tCO</t>
    </r>
    <r>
      <rPr>
        <vertAlign val="subscript"/>
        <sz val="11"/>
        <color theme="1"/>
        <rFont val="Calibri"/>
        <family val="2"/>
        <charset val="204"/>
        <scheme val="minor"/>
      </rPr>
      <t>2ech</t>
    </r>
  </si>
  <si>
    <t>Reducerea de emisii rezultată din economia de energie şi/sau resurse energetice, altele decît cele specificate anterior</t>
  </si>
  <si>
    <t>Date privind producerea varului</t>
  </si>
  <si>
    <t>9.1</t>
  </si>
  <si>
    <t xml:space="preserve">Tipul </t>
  </si>
  <si>
    <t>Var cu conţinut sporit de calciu</t>
  </si>
  <si>
    <t>9.2</t>
  </si>
  <si>
    <t>Var dolomitic</t>
  </si>
  <si>
    <t>9.3</t>
  </si>
  <si>
    <t>Date privind economia de energie și/sau resurse energetice rezultate din implementarea măsurilor de tip NAMA (măsuri de eficiență energetică și schimb tehnologic)</t>
  </si>
  <si>
    <t xml:space="preserve">Date privind producerea varului cu conţinut sporit de calciu </t>
  </si>
  <si>
    <t>Date privind producerea varului dolomitic</t>
  </si>
  <si>
    <t>Volum</t>
  </si>
  <si>
    <t>9.4</t>
  </si>
  <si>
    <t>9.5</t>
  </si>
  <si>
    <t>Pagina 3</t>
  </si>
  <si>
    <t>9.</t>
  </si>
  <si>
    <t>Reduceri de emisii la producerea varului, rezultate din implementarea măsurilor de tip NAMA</t>
  </si>
  <si>
    <t>10</t>
  </si>
  <si>
    <t>Date privind utilizarea pietrei de var şi dolomitei</t>
  </si>
  <si>
    <t>10.1</t>
  </si>
  <si>
    <t>Date privind volumul pietrei de var şi dolomitei utilizate, pînă, şi după implementarea măsurilor de tip NAMA</t>
  </si>
  <si>
    <t>Cu Nama</t>
  </si>
  <si>
    <t>Piatră de var</t>
  </si>
  <si>
    <t>Dolomită</t>
  </si>
  <si>
    <t>Reducerea de emisii la utilizarea pietri de var şi dolomitei, rezultată din implementarea măsurilor de tip NAMA (înlocuirea varului cu alte substanţe)</t>
  </si>
  <si>
    <r>
      <t>Emisii de CO</t>
    </r>
    <r>
      <rPr>
        <vertAlign val="sub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38"/>
        <scheme val="minor"/>
      </rPr>
      <t>, fără NAMA, t</t>
    </r>
  </si>
  <si>
    <r>
      <t>Emisii de CO</t>
    </r>
    <r>
      <rPr>
        <vertAlign val="sub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38"/>
        <scheme val="minor"/>
      </rPr>
      <t>, cu NAMA, t</t>
    </r>
  </si>
  <si>
    <r>
      <t>Reduceri de emisii,  tCO</t>
    </r>
    <r>
      <rPr>
        <vertAlign val="subscript"/>
        <sz val="11"/>
        <color theme="1"/>
        <rFont val="Calibri"/>
        <family val="2"/>
        <charset val="204"/>
        <scheme val="minor"/>
      </rPr>
      <t>2</t>
    </r>
  </si>
  <si>
    <t>11</t>
  </si>
  <si>
    <t>Utilizarea sodei calcinate</t>
  </si>
  <si>
    <t>Date privind volumul anual de sodă calcinată utilizată, pînă, şi după implementarea măsurilor de tip NAMA</t>
  </si>
  <si>
    <t>11.1</t>
  </si>
  <si>
    <t>Sodă calcinată</t>
  </si>
  <si>
    <t>Reducerea de emisii la utilizarea sodei calcinate, rezultată din implementarea măsurilor de tip NAMA (reducerea consumului, înlocuire)</t>
  </si>
  <si>
    <t>Volumul anual utilizat, fără NAMA, t</t>
  </si>
  <si>
    <t>Volumul anual utilizat, cu NAMA, t</t>
  </si>
  <si>
    <t>Producerea asfaltului pentru pavarea drumurilor</t>
  </si>
  <si>
    <t>Indicator</t>
  </si>
  <si>
    <t>Asfalt produs</t>
  </si>
  <si>
    <t>12.1</t>
  </si>
  <si>
    <t>Date privind volumul asfaltului produs anual, pînă, şi după implementarea măsurilor de timp NAMA</t>
  </si>
  <si>
    <t>12.2</t>
  </si>
  <si>
    <t>12.3</t>
  </si>
  <si>
    <t>12.4</t>
  </si>
  <si>
    <t>Pagina 4</t>
  </si>
  <si>
    <t>Reducerea de emisii la producerea asfaltului pentru pavarea drumurilor, rezultată din implementarea măsurilor de tip MANA (utilizarea componentelor noi, schimb tehnologic şi de combustibil)</t>
  </si>
  <si>
    <t>Volumul anual produs, fără NAMA, t</t>
  </si>
  <si>
    <t>Volumul anual produs, cu NAMA, t</t>
  </si>
  <si>
    <r>
      <t>SO</t>
    </r>
    <r>
      <rPr>
        <vertAlign val="subscript"/>
        <sz val="11"/>
        <color theme="1"/>
        <rFont val="Calibri"/>
        <family val="2"/>
        <charset val="204"/>
        <scheme val="minor"/>
      </rPr>
      <t>2</t>
    </r>
  </si>
  <si>
    <r>
      <t>NO</t>
    </r>
    <r>
      <rPr>
        <vertAlign val="subscript"/>
        <sz val="11"/>
        <color theme="1"/>
        <rFont val="Calibri"/>
        <family val="2"/>
        <charset val="204"/>
        <scheme val="minor"/>
      </rPr>
      <t>x</t>
    </r>
  </si>
  <si>
    <t>CO</t>
  </si>
  <si>
    <t>COVNM</t>
  </si>
  <si>
    <t xml:space="preserve">Beton asfaltic </t>
  </si>
  <si>
    <t>Emisii GES, fără NAMA, t</t>
  </si>
  <si>
    <t>Emisii GES, cu NAMA, t</t>
  </si>
  <si>
    <t>Reduceri de GES rezultate, t</t>
  </si>
  <si>
    <t>Producerea sticlei</t>
  </si>
  <si>
    <t>13.1</t>
  </si>
  <si>
    <t>Date privind producerea anuală a sticlei</t>
  </si>
  <si>
    <t>Tipul produsului</t>
  </si>
  <si>
    <t>Cantitatea</t>
  </si>
  <si>
    <t>Marja utilizării sticlei reciclate, %</t>
  </si>
  <si>
    <t>Sticlă plată</t>
  </si>
  <si>
    <r>
      <t>m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</si>
  <si>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Sticle echivalent 0,7</t>
  </si>
  <si>
    <t>buc</t>
  </si>
  <si>
    <t>Borcane echivalent 0,5</t>
  </si>
  <si>
    <t>10.</t>
  </si>
  <si>
    <t>11.</t>
  </si>
  <si>
    <t>12.</t>
  </si>
  <si>
    <t>13.</t>
  </si>
  <si>
    <t>Reducerea de emisii la producerea sticlei rezultată din implementarea măsurilor de tip NAMA (utilizarea sticlei reciclate, eficientă energetică, schimb tehnologic şi de combustibil)</t>
  </si>
  <si>
    <t>Echivalent tone sticlă</t>
  </si>
  <si>
    <r>
      <t>Reduceri de emisii CO</t>
    </r>
    <r>
      <rPr>
        <vertAlign val="sub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38"/>
        <scheme val="minor"/>
      </rPr>
      <t>, t</t>
    </r>
  </si>
  <si>
    <t>Coeficient conversie în kg</t>
  </si>
  <si>
    <r>
      <t>Coeficient reduceri kg CO</t>
    </r>
    <r>
      <rPr>
        <vertAlign val="sub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38"/>
        <scheme val="minor"/>
      </rPr>
      <t>/t recliclată</t>
    </r>
  </si>
  <si>
    <t>Rata utilizării sticlei reciclate</t>
  </si>
  <si>
    <t>13.2</t>
  </si>
  <si>
    <t>13.3</t>
  </si>
  <si>
    <t>13.4</t>
  </si>
  <si>
    <t>Pagina 5</t>
  </si>
  <si>
    <t>Producerea cărămizii şi argilei expandate</t>
  </si>
  <si>
    <t>14.1</t>
  </si>
  <si>
    <t>Date privind producerea anuală a cărămizii şi argilei expandate</t>
  </si>
  <si>
    <t>Cărămidă</t>
  </si>
  <si>
    <t>Argilă expandată</t>
  </si>
  <si>
    <t>mii bucaţi</t>
  </si>
  <si>
    <r>
      <t>mii m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</si>
  <si>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t>14.2</t>
  </si>
  <si>
    <t>Date privind consumul de argilă la producerea cărămizii și argilei expandate, pînă și după implementarea măsurilor de tip NAMA</t>
  </si>
  <si>
    <t>Argilă folosită pentru</t>
  </si>
  <si>
    <t>Producere cărămizii</t>
  </si>
  <si>
    <t>Producerea argilei expandate</t>
  </si>
  <si>
    <t>14.3</t>
  </si>
  <si>
    <t>14.4</t>
  </si>
  <si>
    <t>14.5</t>
  </si>
  <si>
    <t>Pagina 6</t>
  </si>
  <si>
    <t>Reducerea de emisii la producerea cărămizii și argilei expandate, rezultată din implementarea măsurilor NAMA (variația consumului specific de argilă pe unitate de producție, eficientă energetică, schimb tehnologic și/sau de combustibil, etc.)</t>
  </si>
  <si>
    <r>
      <t>Emisii tCO</t>
    </r>
    <r>
      <rPr>
        <vertAlign val="sub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38"/>
        <scheme val="minor"/>
      </rPr>
      <t>, cu NAMA</t>
    </r>
  </si>
  <si>
    <r>
      <t>Emisii tCO</t>
    </r>
    <r>
      <rPr>
        <vertAlign val="sub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38"/>
        <scheme val="minor"/>
      </rPr>
      <t>, fără NAMA</t>
    </r>
  </si>
  <si>
    <r>
      <t>FE, tCO</t>
    </r>
    <r>
      <rPr>
        <vertAlign val="sub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38"/>
        <scheme val="minor"/>
      </rPr>
      <t>/t argilă</t>
    </r>
  </si>
  <si>
    <t>14.</t>
  </si>
  <si>
    <t>Producerea polietilenei</t>
  </si>
  <si>
    <t>15.1</t>
  </si>
  <si>
    <t>Date privind producerea polietilenei, pînă, şi după implementarea măsurilor de tip NAMA</t>
  </si>
  <si>
    <t>Volum produs, fără NAMA</t>
  </si>
  <si>
    <t>Volum produs, cu NAMA</t>
  </si>
  <si>
    <t>Polietilenă de densitate joasă</t>
  </si>
  <si>
    <t>Polietilenă liniară de densitate joasă</t>
  </si>
  <si>
    <t>Polietilenă de densitate înaltă</t>
  </si>
  <si>
    <t>15.2</t>
  </si>
  <si>
    <t>15.3</t>
  </si>
  <si>
    <t>15.4</t>
  </si>
  <si>
    <t>Pagina 7</t>
  </si>
  <si>
    <t>Reducerea de emisii la producerea polietilenei, rezultată din implementarea măsurilor de tip NAMA</t>
  </si>
  <si>
    <t>Factorul de emisie COVNM, t/t</t>
  </si>
  <si>
    <t>Emisii fără NAMA, t COVNM</t>
  </si>
  <si>
    <t>Emisii cu NAMA, t COVNM</t>
  </si>
  <si>
    <t>Reduceri emisii, t COVNM</t>
  </si>
  <si>
    <t>Producerea răşinilor sintetice (ABS)</t>
  </si>
  <si>
    <t>16.1</t>
  </si>
  <si>
    <t>Date privind producerea rășinilor sintetice, pînă, și după implementarea măsurilor de tip NAMA</t>
  </si>
  <si>
    <t xml:space="preserve">Rășini sintetice </t>
  </si>
  <si>
    <t>16.2</t>
  </si>
  <si>
    <t>16.3</t>
  </si>
  <si>
    <t>16.4</t>
  </si>
  <si>
    <t>Reduceri de emisii la producerea rășinilor sintetice, rezultate din implementarea măsurilor de tip NAMA</t>
  </si>
  <si>
    <t>Rășini sintetice</t>
  </si>
  <si>
    <t>Pagina 8</t>
  </si>
  <si>
    <t>Producerea detergenților</t>
  </si>
  <si>
    <t>Produsul</t>
  </si>
  <si>
    <t>Instalații de control</t>
  </si>
  <si>
    <t>Volum produs fără NAMA</t>
  </si>
  <si>
    <t>Volum produs cu NAMA</t>
  </si>
  <si>
    <t>Detergenți</t>
  </si>
  <si>
    <t>Necontrolat</t>
  </si>
  <si>
    <t>Ciclon</t>
  </si>
  <si>
    <t>Ciclon cu cameră de pulverizare</t>
  </si>
  <si>
    <t>Ciclon cu epurator dens</t>
  </si>
  <si>
    <t>Ciclon cu epurator Venturi</t>
  </si>
  <si>
    <t>Ciclon cu epurator umed</t>
  </si>
  <si>
    <t>Ciclon cu epurator umed/precipitator electrostatic</t>
  </si>
  <si>
    <t>Ciclon cu epurator cu filtru/precipitator electrostatic</t>
  </si>
  <si>
    <t>Filtru din stofă</t>
  </si>
  <si>
    <t>Date privind producerea detergenților, pînă, și după implementarea măsurilor de tip NAMA</t>
  </si>
  <si>
    <t>17.1</t>
  </si>
  <si>
    <t>17.2</t>
  </si>
  <si>
    <t>17.3</t>
  </si>
  <si>
    <t>17.4</t>
  </si>
  <si>
    <t>18</t>
  </si>
  <si>
    <t>Producerea fontei și oțelului</t>
  </si>
  <si>
    <t>18.1</t>
  </si>
  <si>
    <t>Date privind producerea fontei și oțelului, pînă, și după impementarea măsurilor de tip NAMA</t>
  </si>
  <si>
    <t xml:space="preserve"> Produsul</t>
  </si>
  <si>
    <t>Fontă</t>
  </si>
  <si>
    <t>Oțel</t>
  </si>
  <si>
    <t>18.2</t>
  </si>
  <si>
    <t>18.3</t>
  </si>
  <si>
    <t>18.4</t>
  </si>
  <si>
    <t>Pagina 9</t>
  </si>
  <si>
    <t>Reducerea de emisii la producerea detergenților, rezultată din implementarea măsurilor de tip NAMA</t>
  </si>
  <si>
    <t>Pagina 10</t>
  </si>
  <si>
    <t>19</t>
  </si>
  <si>
    <t>Producerea pîinii și altor produse alimentare</t>
  </si>
  <si>
    <t>19.1</t>
  </si>
  <si>
    <t>Date privind producerea pîinii și altor produse alimentară, pînă, și după implementarea măsurilor de tip NAMA</t>
  </si>
  <si>
    <t>Carnea și peștele</t>
  </si>
  <si>
    <t>Zahărul</t>
  </si>
  <si>
    <t>Margarina și grăsimile alimentare solide</t>
  </si>
  <si>
    <t>Prăjiturile, biscuiții și cerealele uscate</t>
  </si>
  <si>
    <t>Pîine albă</t>
  </si>
  <si>
    <t>Pîine de secară</t>
  </si>
  <si>
    <t>Nutrețuri gata pentru hrana animalelor</t>
  </si>
  <si>
    <t xml:space="preserve">Altele </t>
  </si>
  <si>
    <t>19.2</t>
  </si>
  <si>
    <t>19.3</t>
  </si>
  <si>
    <t>19.4</t>
  </si>
  <si>
    <t>Pagina 11</t>
  </si>
  <si>
    <t>Reducerea de emisii la producerea fontei și oțelului, rezultată din implementarea măsurilor de tip NAMA (măsuri de eficiență energetică, schimb tehnologic și/sau de combustibil)</t>
  </si>
  <si>
    <t xml:space="preserve">Reducerea de emisii la producerea pîinii și altor produse alimentare, rezultată din implementarea măsurilor de tip NAMA </t>
  </si>
  <si>
    <t>Emisii tCOVNM, fără NAMA</t>
  </si>
  <si>
    <t>Emisii tCOVNM, cu NAMA</t>
  </si>
  <si>
    <t>Reduceri de emisii, tCOVNM</t>
  </si>
  <si>
    <t>FE, t COVNM/t</t>
  </si>
  <si>
    <t>20</t>
  </si>
  <si>
    <t>Producerea băuturilor alcoolice</t>
  </si>
  <si>
    <t>20.1</t>
  </si>
  <si>
    <t>Date privind producerea băuturilor alcoolice, pînă, și după impementarea măsurilor de tip NAMA</t>
  </si>
  <si>
    <t>Vin roșu</t>
  </si>
  <si>
    <t>hl</t>
  </si>
  <si>
    <t>Vin alb, vin spumant, bere</t>
  </si>
  <si>
    <t>Băuturi alcoolice nespecificate</t>
  </si>
  <si>
    <t>Vodcă/rachiu</t>
  </si>
  <si>
    <t>Coniac/brandy</t>
  </si>
  <si>
    <t>20.2</t>
  </si>
  <si>
    <t>20.3</t>
  </si>
  <si>
    <t>20.4</t>
  </si>
  <si>
    <t>Pagina 12</t>
  </si>
  <si>
    <t>Reducerea de emisii la producerea băuturilor alcoolice, ca urmare a implementării măsurilor de tip NAMA</t>
  </si>
  <si>
    <t>21</t>
  </si>
  <si>
    <t>Echipamentul figorific şi de condiţionare a aerului</t>
  </si>
  <si>
    <t>21.1</t>
  </si>
  <si>
    <t>Date privind importul echipamentului frigorific şi de condiţionare a aerului staţionar, pînă, şi după implementarea măsurilor de tip NAMA</t>
  </si>
  <si>
    <t>Tip echipament</t>
  </si>
  <si>
    <t>Volum importat, fără NAMA</t>
  </si>
  <si>
    <t>Volum importat, cu NAMA</t>
  </si>
  <si>
    <t>Frigidere</t>
  </si>
  <si>
    <t>Congelatoare de tip ladă</t>
  </si>
  <si>
    <t>Congelatoare de tip dulap</t>
  </si>
  <si>
    <t>Vitrine frigorifice</t>
  </si>
  <si>
    <t>Climatizoare</t>
  </si>
  <si>
    <t>21.2</t>
  </si>
  <si>
    <t>Date privind ponderea agentului frigorific incorporat în echipamentul frigorific şi de condiţionare a aerului staţionar, importat în Republica Moldova</t>
  </si>
  <si>
    <t>R-134a</t>
  </si>
  <si>
    <t>R-143a</t>
  </si>
  <si>
    <t>Altul</t>
  </si>
  <si>
    <t>Agentul frigorific</t>
  </si>
  <si>
    <t>Congelatoare</t>
  </si>
  <si>
    <t>R-404a</t>
  </si>
  <si>
    <t>R-600a</t>
  </si>
  <si>
    <t>R-22</t>
  </si>
  <si>
    <t>R-507a</t>
  </si>
  <si>
    <t>R-12</t>
  </si>
  <si>
    <t>R-407c</t>
  </si>
  <si>
    <t>R-507</t>
  </si>
  <si>
    <t>R-410a</t>
  </si>
  <si>
    <t>Pagina 13</t>
  </si>
  <si>
    <t>21.3</t>
  </si>
  <si>
    <t>21.4</t>
  </si>
  <si>
    <t>Vitrine frigorifice industriale</t>
  </si>
  <si>
    <t>Reducerea de emisii la importul şi exploatarea echipamentului frigorific şi de condiţionare a aerului staţionar</t>
  </si>
  <si>
    <t>Încărcătura, kg</t>
  </si>
  <si>
    <t>FE, pierderi în % din încarcatura iniţială</t>
  </si>
  <si>
    <t>iniţiale</t>
  </si>
  <si>
    <t>operaţionale</t>
  </si>
  <si>
    <t>% din incărcătura iniţială rămasă la scoaterea din exploatare</t>
  </si>
  <si>
    <t>Asamblare</t>
  </si>
  <si>
    <t>Operare</t>
  </si>
  <si>
    <t>Scoatere din uz</t>
  </si>
  <si>
    <t>Emisii kg HFC, fără NAMA</t>
  </si>
  <si>
    <t>Emisii kg HFC, cu NAMA</t>
  </si>
  <si>
    <t>Eficienţa recuperării după scoaterea din exploatare a echipamentului, %</t>
  </si>
  <si>
    <t>Reduceri emisii kg HFC, cu NAMA</t>
  </si>
  <si>
    <t>15.</t>
  </si>
  <si>
    <t>16.</t>
  </si>
  <si>
    <t>17.</t>
  </si>
  <si>
    <t>18.</t>
  </si>
  <si>
    <t>19.</t>
  </si>
  <si>
    <t>20.</t>
  </si>
  <si>
    <t>21.</t>
  </si>
  <si>
    <t>21.5</t>
  </si>
  <si>
    <t xml:space="preserve">Date privind mijloacele de transport cu echipament de condiţionare a aerului </t>
  </si>
  <si>
    <t>Tipul mijlocului de transport</t>
  </si>
  <si>
    <t>Autoturisme</t>
  </si>
  <si>
    <t>Autobuze</t>
  </si>
  <si>
    <t>Autocamioane</t>
  </si>
  <si>
    <t>Refrigeratoare</t>
  </si>
  <si>
    <t>unităţi</t>
  </si>
  <si>
    <t>Autobuze şi microbuze</t>
  </si>
  <si>
    <t>21.6</t>
  </si>
  <si>
    <t>21.7</t>
  </si>
  <si>
    <t>21.8</t>
  </si>
  <si>
    <t>Date privind importul hidrofluorcarburilor în stoc, pînă şi după implementarea măsurilor de tip NAMA</t>
  </si>
  <si>
    <t>Benzină</t>
  </si>
  <si>
    <t>Motorină</t>
  </si>
  <si>
    <t>Pagina 14</t>
  </si>
  <si>
    <t>HFC-32</t>
  </si>
  <si>
    <t>HFC-125</t>
  </si>
  <si>
    <t>HFC-134a</t>
  </si>
  <si>
    <t>HFC-143a</t>
  </si>
  <si>
    <t>Altele</t>
  </si>
  <si>
    <t>Tip transport</t>
  </si>
  <si>
    <t>Volum  fără NAMA</t>
  </si>
  <si>
    <t>Volum cu NAMA</t>
  </si>
  <si>
    <t>Încărcătura HFC-134a, kg</t>
  </si>
  <si>
    <t>Tipul HFC</t>
  </si>
  <si>
    <t>22</t>
  </si>
  <si>
    <t>Spume expandate</t>
  </si>
  <si>
    <t>22.1</t>
  </si>
  <si>
    <t>Date privind importul produselor din spume expandate</t>
  </si>
  <si>
    <t>Volum fără NAMA</t>
  </si>
  <si>
    <t>Polistireni sub formă primară</t>
  </si>
  <si>
    <t>Poliuretani sub formă primară</t>
  </si>
  <si>
    <t>Produse alveolare din polistireni</t>
  </si>
  <si>
    <t>Produse alveolare din poliuretani</t>
  </si>
  <si>
    <t>Total produse din spume expandate</t>
  </si>
  <si>
    <t>23</t>
  </si>
  <si>
    <t>Echipament electric</t>
  </si>
  <si>
    <t>23.1</t>
  </si>
  <si>
    <t>Date privind dispozitivele electrice de înaltă tensiune disponibile în stoc la sfîrşitul anului calendaristic, pînă, şi după implementarea măsurilor de tip NAMA</t>
  </si>
  <si>
    <t>Tipul echipamentului</t>
  </si>
  <si>
    <t>Volum, fără NAMA</t>
  </si>
  <si>
    <t>Volum, cu NAMA</t>
  </si>
  <si>
    <t>Întreruptor GL-107</t>
  </si>
  <si>
    <t>Întreruptor GL-311 (VR)</t>
  </si>
  <si>
    <t>Întreruptor GL-311 (P)</t>
  </si>
  <si>
    <t>Întreruptor GL-311 (LTB)</t>
  </si>
  <si>
    <t>Întreruptor GL-312</t>
  </si>
  <si>
    <t>Întreruptor GL-315</t>
  </si>
  <si>
    <t>Reducerea de emisii la importul spumelor expandate, ca rezultat a implementării măsurilor de tip NAMA</t>
  </si>
  <si>
    <t>Pagina 15</t>
  </si>
  <si>
    <r>
      <t>Reducerea de emisii la importul echipamentului electric (SF</t>
    </r>
    <r>
      <rPr>
        <b/>
        <vertAlign val="subscript"/>
        <sz val="11"/>
        <color theme="1"/>
        <rFont val="Calibri"/>
        <family val="2"/>
        <charset val="204"/>
        <scheme val="minor"/>
      </rPr>
      <t>6</t>
    </r>
    <r>
      <rPr>
        <b/>
        <sz val="11"/>
        <color theme="1"/>
        <rFont val="Calibri"/>
        <family val="2"/>
        <charset val="204"/>
        <scheme val="minor"/>
      </rPr>
      <t>)</t>
    </r>
  </si>
  <si>
    <t>fracţia</t>
  </si>
  <si>
    <t>Da</t>
  </si>
  <si>
    <t>Nu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</si>
</sst>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000"/>
    <numFmt numFmtId="166" formatCode="0.0000000"/>
    <numFmt numFmtId="167" formatCode="0.000000"/>
  </numFmts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04"/>
      <scheme val="minor"/>
    </font>
    <font>
      <b/>
      <vertAlign val="superscript"/>
      <sz val="11"/>
      <color theme="1"/>
      <name val="Calibri"/>
      <family val="2"/>
      <charset val="204"/>
      <scheme val="minor"/>
    </font>
    <font>
      <vertAlign val="subscript"/>
      <sz val="11"/>
      <color theme="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vertAlign val="superscript"/>
      <sz val="10"/>
      <name val="Calibri"/>
      <family val="2"/>
      <charset val="204"/>
      <scheme val="minor"/>
    </font>
    <font>
      <u/>
      <sz val="11"/>
      <color theme="10"/>
      <name val="Calibri"/>
      <family val="2"/>
      <charset val="238"/>
    </font>
    <font>
      <b/>
      <vertAlign val="subscript"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vertAlign val="superscript"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0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/>
    <xf numFmtId="0" fontId="0" fillId="0" borderId="10" xfId="0" applyBorder="1"/>
    <xf numFmtId="49" fontId="0" fillId="0" borderId="0" xfId="0" applyNumberFormat="1" applyBorder="1"/>
    <xf numFmtId="0" fontId="0" fillId="0" borderId="0" xfId="0" applyBorder="1" applyAlignment="1">
      <alignment horizontal="center"/>
    </xf>
    <xf numFmtId="0" fontId="5" fillId="0" borderId="0" xfId="0" applyFont="1"/>
    <xf numFmtId="164" fontId="0" fillId="0" borderId="3" xfId="0" applyNumberFormat="1" applyBorder="1" applyAlignment="1">
      <alignment horizontal="center"/>
    </xf>
    <xf numFmtId="0" fontId="0" fillId="3" borderId="17" xfId="0" applyFill="1" applyBorder="1"/>
    <xf numFmtId="0" fontId="0" fillId="3" borderId="11" xfId="0" applyFill="1" applyBorder="1"/>
    <xf numFmtId="0" fontId="0" fillId="3" borderId="12" xfId="0" applyFill="1" applyBorder="1"/>
    <xf numFmtId="0" fontId="5" fillId="3" borderId="18" xfId="0" applyFont="1" applyFill="1" applyBorder="1" applyAlignment="1">
      <alignment horizontal="center"/>
    </xf>
    <xf numFmtId="0" fontId="0" fillId="3" borderId="1" xfId="0" applyFill="1" applyBorder="1"/>
    <xf numFmtId="0" fontId="0" fillId="3" borderId="16" xfId="0" applyFill="1" applyBorder="1"/>
    <xf numFmtId="0" fontId="5" fillId="3" borderId="17" xfId="0" applyFont="1" applyFill="1" applyBorder="1" applyAlignment="1">
      <alignment horizontal="center"/>
    </xf>
    <xf numFmtId="0" fontId="5" fillId="3" borderId="11" xfId="0" applyFont="1" applyFill="1" applyBorder="1"/>
    <xf numFmtId="0" fontId="0" fillId="3" borderId="19" xfId="0" applyFill="1" applyBorder="1" applyAlignment="1">
      <alignment horizontal="center"/>
    </xf>
    <xf numFmtId="0" fontId="0" fillId="3" borderId="0" xfId="0" applyFill="1" applyBorder="1"/>
    <xf numFmtId="0" fontId="0" fillId="3" borderId="13" xfId="0" applyFill="1" applyBorder="1"/>
    <xf numFmtId="0" fontId="0" fillId="3" borderId="10" xfId="0" applyFill="1" applyBorder="1"/>
    <xf numFmtId="0" fontId="0" fillId="3" borderId="2" xfId="0" applyFill="1" applyBorder="1"/>
    <xf numFmtId="0" fontId="0" fillId="3" borderId="14" xfId="0" applyFill="1" applyBorder="1"/>
    <xf numFmtId="0" fontId="0" fillId="3" borderId="18" xfId="0" applyFill="1" applyBorder="1" applyAlignment="1">
      <alignment horizontal="center"/>
    </xf>
    <xf numFmtId="0" fontId="0" fillId="3" borderId="15" xfId="0" applyFill="1" applyBorder="1"/>
    <xf numFmtId="0" fontId="5" fillId="3" borderId="17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left"/>
    </xf>
    <xf numFmtId="0" fontId="0" fillId="3" borderId="19" xfId="0" applyFill="1" applyBorder="1" applyAlignment="1">
      <alignment horizontal="center" vertical="center"/>
    </xf>
    <xf numFmtId="0" fontId="0" fillId="3" borderId="0" xfId="0" applyFill="1" applyBorder="1" applyAlignment="1">
      <alignment horizontal="left"/>
    </xf>
    <xf numFmtId="49" fontId="5" fillId="3" borderId="11" xfId="0" applyNumberFormat="1" applyFont="1" applyFill="1" applyBorder="1"/>
    <xf numFmtId="49" fontId="0" fillId="3" borderId="0" xfId="0" applyNumberFormat="1" applyFill="1" applyBorder="1"/>
    <xf numFmtId="0" fontId="0" fillId="3" borderId="19" xfId="0" applyFill="1" applyBorder="1"/>
    <xf numFmtId="0" fontId="0" fillId="3" borderId="0" xfId="0" applyFill="1" applyBorder="1" applyAlignment="1">
      <alignment horizontal="center"/>
    </xf>
    <xf numFmtId="0" fontId="0" fillId="3" borderId="18" xfId="0" applyFill="1" applyBorder="1"/>
    <xf numFmtId="0" fontId="0" fillId="5" borderId="0" xfId="0" applyFill="1" applyAlignment="1">
      <alignment horizontal="center"/>
    </xf>
    <xf numFmtId="0" fontId="0" fillId="5" borderId="0" xfId="0" applyFill="1"/>
    <xf numFmtId="0" fontId="0" fillId="3" borderId="3" xfId="0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0" fontId="0" fillId="3" borderId="3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65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0" borderId="3" xfId="0" applyBorder="1" applyAlignment="1">
      <alignment horizontal="center" vertical="center"/>
    </xf>
    <xf numFmtId="2" fontId="0" fillId="0" borderId="3" xfId="0" applyNumberFormat="1" applyBorder="1" applyAlignment="1">
      <alignment horizontal="center"/>
    </xf>
    <xf numFmtId="49" fontId="0" fillId="0" borderId="0" xfId="0" applyNumberFormat="1"/>
    <xf numFmtId="0" fontId="3" fillId="2" borderId="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0" borderId="3" xfId="0" applyBorder="1"/>
    <xf numFmtId="1" fontId="0" fillId="0" borderId="3" xfId="0" applyNumberFormat="1" applyBorder="1" applyAlignment="1">
      <alignment horizontal="center"/>
    </xf>
    <xf numFmtId="164" fontId="0" fillId="0" borderId="3" xfId="0" applyNumberFormat="1" applyBorder="1"/>
    <xf numFmtId="166" fontId="0" fillId="0" borderId="3" xfId="0" applyNumberFormat="1" applyBorder="1"/>
    <xf numFmtId="167" fontId="0" fillId="0" borderId="3" xfId="0" applyNumberFormat="1" applyBorder="1"/>
    <xf numFmtId="3" fontId="0" fillId="0" borderId="21" xfId="0" applyNumberFormat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 vertical="top" wrapText="1"/>
    </xf>
    <xf numFmtId="165" fontId="0" fillId="0" borderId="3" xfId="0" applyNumberFormat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top"/>
    </xf>
    <xf numFmtId="2" fontId="0" fillId="0" borderId="3" xfId="0" applyNumberFormat="1" applyBorder="1"/>
    <xf numFmtId="0" fontId="5" fillId="6" borderId="0" xfId="0" applyFont="1" applyFill="1" applyAlignment="1">
      <alignment horizontal="center"/>
    </xf>
    <xf numFmtId="0" fontId="5" fillId="6" borderId="0" xfId="0" applyFont="1" applyFill="1"/>
    <xf numFmtId="49" fontId="5" fillId="6" borderId="0" xfId="0" applyNumberFormat="1" applyFont="1" applyFill="1" applyAlignment="1">
      <alignment horizontal="center"/>
    </xf>
    <xf numFmtId="0" fontId="0" fillId="6" borderId="0" xfId="0" applyFill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top"/>
    </xf>
    <xf numFmtId="165" fontId="0" fillId="0" borderId="3" xfId="0" applyNumberFormat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165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center" vertical="center"/>
    </xf>
    <xf numFmtId="165" fontId="0" fillId="0" borderId="3" xfId="0" applyNumberFormat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16" fontId="0" fillId="0" borderId="10" xfId="0" applyNumberFormat="1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165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/>
    </xf>
    <xf numFmtId="0" fontId="0" fillId="5" borderId="3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center" vertical="center"/>
    </xf>
    <xf numFmtId="165" fontId="0" fillId="0" borderId="3" xfId="0" applyNumberFormat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/>
    </xf>
    <xf numFmtId="0" fontId="0" fillId="0" borderId="3" xfId="0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2" fillId="0" borderId="0" xfId="0" applyFont="1"/>
    <xf numFmtId="49" fontId="2" fillId="0" borderId="10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165" fontId="0" fillId="0" borderId="3" xfId="0" applyNumberFormat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9" fontId="0" fillId="0" borderId="10" xfId="0" applyNumberFormat="1" applyBorder="1"/>
    <xf numFmtId="49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2" borderId="3" xfId="0" applyFill="1" applyBorder="1" applyAlignment="1">
      <alignment wrapText="1"/>
    </xf>
    <xf numFmtId="0" fontId="0" fillId="2" borderId="3" xfId="0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5" fillId="3" borderId="2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20" xfId="0" applyNumberFormat="1" applyFill="1" applyBorder="1" applyAlignment="1">
      <alignment horizontal="center" vertical="center"/>
    </xf>
    <xf numFmtId="0" fontId="0" fillId="3" borderId="11" xfId="0" applyNumberFormat="1" applyFill="1" applyBorder="1" applyAlignment="1">
      <alignment horizontal="center" vertical="center"/>
    </xf>
    <xf numFmtId="0" fontId="0" fillId="3" borderId="12" xfId="0" applyNumberFormat="1" applyFill="1" applyBorder="1" applyAlignment="1">
      <alignment horizontal="center" vertical="center"/>
    </xf>
    <xf numFmtId="0" fontId="0" fillId="3" borderId="15" xfId="0" applyNumberFormat="1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0" fontId="0" fillId="3" borderId="16" xfId="0" applyNumberFormat="1" applyFill="1" applyBorder="1" applyAlignment="1">
      <alignment horizontal="center" vertical="center"/>
    </xf>
    <xf numFmtId="49" fontId="0" fillId="3" borderId="17" xfId="0" applyNumberFormat="1" applyFill="1" applyBorder="1" applyAlignment="1">
      <alignment horizontal="center" vertical="center"/>
    </xf>
    <xf numFmtId="49" fontId="0" fillId="3" borderId="18" xfId="0" applyNumberFormat="1" applyFill="1" applyBorder="1" applyAlignment="1">
      <alignment horizontal="center" vertical="center"/>
    </xf>
    <xf numFmtId="49" fontId="0" fillId="3" borderId="3" xfId="0" applyNumberFormat="1" applyFill="1" applyBorder="1" applyAlignment="1">
      <alignment horizontal="center" vertical="center"/>
    </xf>
    <xf numFmtId="0" fontId="10" fillId="3" borderId="2" xfId="1" applyFill="1" applyBorder="1" applyAlignment="1" applyProtection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2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2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21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left"/>
    </xf>
    <xf numFmtId="0" fontId="5" fillId="3" borderId="17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left"/>
    </xf>
    <xf numFmtId="165" fontId="0" fillId="0" borderId="21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49" fontId="5" fillId="3" borderId="17" xfId="0" applyNumberFormat="1" applyFont="1" applyFill="1" applyBorder="1" applyAlignment="1">
      <alignment horizontal="center" vertical="center"/>
    </xf>
    <xf numFmtId="49" fontId="5" fillId="3" borderId="18" xfId="0" applyNumberFormat="1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2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0" fillId="0" borderId="2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164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2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5" borderId="21" xfId="0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0" fontId="0" fillId="5" borderId="14" xfId="0" applyFill="1" applyBorder="1" applyAlignment="1">
      <alignment horizontal="left" vertical="center"/>
    </xf>
    <xf numFmtId="0" fontId="0" fillId="5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wrapText="1"/>
    </xf>
    <xf numFmtId="0" fontId="0" fillId="5" borderId="3" xfId="0" applyFill="1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3" xfId="0" applyNumberFormat="1" applyBorder="1" applyAlignment="1">
      <alignment horizontal="center"/>
    </xf>
    <xf numFmtId="0" fontId="0" fillId="2" borderId="21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0" fillId="2" borderId="3" xfId="0" applyFill="1" applyBorder="1" applyAlignment="1">
      <alignment horizontal="center" vertical="top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top" wrapText="1"/>
    </xf>
    <xf numFmtId="2" fontId="0" fillId="0" borderId="3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2" borderId="20" xfId="0" applyFill="1" applyBorder="1" applyAlignment="1">
      <alignment horizontal="center" vertical="top" wrapText="1"/>
    </xf>
    <xf numFmtId="0" fontId="0" fillId="2" borderId="12" xfId="0" applyFill="1" applyBorder="1" applyAlignment="1">
      <alignment horizontal="center" vertical="top" wrapText="1"/>
    </xf>
    <xf numFmtId="0" fontId="0" fillId="2" borderId="15" xfId="0" applyFill="1" applyBorder="1" applyAlignment="1">
      <alignment horizontal="center" vertical="top" wrapText="1"/>
    </xf>
    <xf numFmtId="0" fontId="0" fillId="2" borderId="16" xfId="0" applyFill="1" applyBorder="1" applyAlignment="1">
      <alignment horizontal="center" vertical="top" wrapText="1"/>
    </xf>
    <xf numFmtId="0" fontId="0" fillId="2" borderId="2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14" xfId="0" applyFill="1" applyBorder="1" applyAlignment="1">
      <alignment horizontal="center" vertical="top"/>
    </xf>
    <xf numFmtId="2" fontId="0" fillId="0" borderId="21" xfId="0" applyNumberFormat="1" applyBorder="1" applyAlignment="1">
      <alignment horizontal="center" vertical="top"/>
    </xf>
    <xf numFmtId="2" fontId="0" fillId="0" borderId="2" xfId="0" applyNumberFormat="1" applyBorder="1" applyAlignment="1">
      <alignment horizontal="center" vertical="top"/>
    </xf>
    <xf numFmtId="2" fontId="0" fillId="0" borderId="14" xfId="0" applyNumberFormat="1" applyBorder="1" applyAlignment="1">
      <alignment horizontal="center" vertical="top"/>
    </xf>
    <xf numFmtId="0" fontId="0" fillId="5" borderId="3" xfId="0" applyFill="1" applyBorder="1" applyAlignment="1">
      <alignment horizontal="center" vertical="top"/>
    </xf>
    <xf numFmtId="0" fontId="0" fillId="5" borderId="3" xfId="0" applyFill="1" applyBorder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0" borderId="3" xfId="0" applyBorder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on.mihaita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view="pageBreakPreview" topLeftCell="A19" zoomScaleNormal="100" zoomScaleSheetLayoutView="100" workbookViewId="0">
      <selection activeCell="M12" sqref="M12"/>
    </sheetView>
  </sheetViews>
  <sheetFormatPr defaultRowHeight="15"/>
  <cols>
    <col min="1" max="1" width="4.42578125" customWidth="1"/>
    <col min="3" max="3" width="9.28515625" customWidth="1"/>
    <col min="15" max="15" width="0" hidden="1" customWidth="1"/>
  </cols>
  <sheetData>
    <row r="1" spans="1:15">
      <c r="J1" t="s">
        <v>0</v>
      </c>
    </row>
    <row r="3" spans="1:15">
      <c r="C3" s="135" t="s">
        <v>34</v>
      </c>
      <c r="D3" s="135"/>
      <c r="E3" s="135"/>
      <c r="F3" s="135"/>
      <c r="G3" s="135"/>
      <c r="H3" s="135"/>
      <c r="I3" s="135"/>
    </row>
    <row r="4" spans="1:15">
      <c r="C4" s="135"/>
      <c r="D4" s="135"/>
      <c r="E4" s="135"/>
      <c r="F4" s="135"/>
      <c r="G4" s="135"/>
      <c r="H4" s="135"/>
      <c r="I4" s="135"/>
      <c r="O4" t="s">
        <v>432</v>
      </c>
    </row>
    <row r="5" spans="1:15">
      <c r="A5" s="10"/>
      <c r="B5" s="133" t="s">
        <v>1</v>
      </c>
      <c r="C5" s="142" t="s">
        <v>53</v>
      </c>
      <c r="D5" s="143"/>
      <c r="E5" s="143"/>
      <c r="F5" s="143"/>
      <c r="G5" s="143"/>
      <c r="H5" s="143"/>
      <c r="I5" s="143"/>
      <c r="J5" s="143"/>
      <c r="K5" s="144"/>
      <c r="O5" t="s">
        <v>433</v>
      </c>
    </row>
    <row r="6" spans="1:15">
      <c r="A6" s="13" t="s">
        <v>2</v>
      </c>
      <c r="B6" s="134"/>
      <c r="C6" s="145"/>
      <c r="D6" s="146"/>
      <c r="E6" s="146"/>
      <c r="F6" s="146"/>
      <c r="G6" s="146"/>
      <c r="H6" s="146"/>
      <c r="I6" s="146"/>
      <c r="J6" s="146"/>
      <c r="K6" s="147"/>
    </row>
    <row r="7" spans="1:15">
      <c r="A7" s="1"/>
      <c r="C7" s="4"/>
      <c r="D7" s="4"/>
      <c r="E7" s="4"/>
      <c r="F7" s="4"/>
      <c r="G7" s="4"/>
      <c r="H7" s="4"/>
      <c r="I7" s="4"/>
      <c r="J7" s="4"/>
    </row>
    <row r="8" spans="1:15">
      <c r="A8" s="16" t="s">
        <v>3</v>
      </c>
      <c r="B8" s="17" t="s">
        <v>5</v>
      </c>
      <c r="C8" s="17"/>
      <c r="D8" s="11"/>
      <c r="E8" s="11"/>
      <c r="F8" s="11"/>
      <c r="G8" s="11"/>
      <c r="H8" s="11"/>
      <c r="I8" s="11"/>
      <c r="J8" s="11"/>
      <c r="K8" s="12"/>
    </row>
    <row r="9" spans="1:15">
      <c r="A9" s="18"/>
      <c r="B9" s="19"/>
      <c r="C9" s="19"/>
      <c r="D9" s="19"/>
      <c r="E9" s="19"/>
      <c r="F9" s="19"/>
      <c r="G9" s="19"/>
      <c r="H9" s="19"/>
      <c r="I9" s="19"/>
      <c r="J9" s="19"/>
      <c r="K9" s="20"/>
    </row>
    <row r="10" spans="1:15">
      <c r="A10" s="18"/>
      <c r="B10" s="19"/>
      <c r="C10" s="21" t="s">
        <v>7</v>
      </c>
      <c r="D10" s="19"/>
      <c r="E10" s="14"/>
      <c r="F10" s="14"/>
      <c r="G10" s="14"/>
      <c r="H10" s="14"/>
      <c r="I10" s="14"/>
      <c r="J10" s="19"/>
      <c r="K10" s="15"/>
    </row>
    <row r="11" spans="1:15">
      <c r="A11" s="18"/>
      <c r="B11" s="19"/>
      <c r="C11" s="21" t="s">
        <v>4</v>
      </c>
      <c r="D11" s="19"/>
      <c r="E11" s="22"/>
      <c r="F11" s="22"/>
      <c r="G11" s="22"/>
      <c r="H11" s="22"/>
      <c r="I11" s="22"/>
      <c r="J11" s="22"/>
      <c r="K11" s="23"/>
    </row>
    <row r="12" spans="1:15">
      <c r="A12" s="18"/>
      <c r="B12" s="19"/>
      <c r="C12" s="21" t="s">
        <v>6</v>
      </c>
      <c r="D12" s="19"/>
      <c r="E12" s="22"/>
      <c r="F12" s="22"/>
      <c r="G12" s="22"/>
      <c r="H12" s="22"/>
      <c r="I12" s="22"/>
      <c r="J12" s="22"/>
      <c r="K12" s="23"/>
    </row>
    <row r="13" spans="1:15">
      <c r="A13" s="18"/>
      <c r="B13" s="19"/>
      <c r="C13" s="21" t="s">
        <v>33</v>
      </c>
      <c r="D13" s="19"/>
      <c r="E13" s="22"/>
      <c r="F13" s="22"/>
      <c r="G13" s="22"/>
      <c r="H13" s="22"/>
      <c r="I13" s="22"/>
      <c r="J13" s="22"/>
      <c r="K13" s="23"/>
    </row>
    <row r="14" spans="1:15">
      <c r="A14" s="18"/>
      <c r="B14" s="19"/>
      <c r="C14" s="21" t="s">
        <v>8</v>
      </c>
      <c r="D14" s="19"/>
      <c r="E14" s="22"/>
      <c r="F14" s="22"/>
      <c r="G14" s="22"/>
      <c r="H14" s="22"/>
      <c r="I14" s="22"/>
      <c r="J14" s="22"/>
      <c r="K14" s="23"/>
    </row>
    <row r="15" spans="1:15">
      <c r="A15" s="24"/>
      <c r="B15" s="14"/>
      <c r="C15" s="25" t="s">
        <v>9</v>
      </c>
      <c r="D15" s="14"/>
      <c r="E15" s="22"/>
      <c r="F15" s="22"/>
      <c r="G15" s="22"/>
      <c r="H15" s="22"/>
      <c r="I15" s="22"/>
      <c r="J15" s="22"/>
      <c r="K15" s="23"/>
    </row>
    <row r="16" spans="1:15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</row>
    <row r="17" spans="1:11">
      <c r="A17" s="16" t="s">
        <v>10</v>
      </c>
      <c r="B17" s="17" t="s">
        <v>11</v>
      </c>
      <c r="C17" s="17"/>
      <c r="D17" s="17"/>
      <c r="E17" s="17"/>
      <c r="F17" s="17"/>
      <c r="G17" s="11"/>
      <c r="H17" s="11"/>
      <c r="I17" s="11"/>
      <c r="J17" s="11"/>
      <c r="K17" s="12"/>
    </row>
    <row r="18" spans="1:1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20"/>
    </row>
    <row r="19" spans="1:11">
      <c r="A19" s="18"/>
      <c r="B19" s="19"/>
      <c r="C19" s="21" t="s">
        <v>12</v>
      </c>
      <c r="D19" s="19"/>
      <c r="E19" s="152" t="s">
        <v>49</v>
      </c>
      <c r="F19" s="152"/>
      <c r="G19" s="152"/>
      <c r="H19" s="152"/>
      <c r="I19" s="152"/>
      <c r="J19" s="152"/>
      <c r="K19" s="153"/>
    </row>
    <row r="20" spans="1:11">
      <c r="A20" s="18"/>
      <c r="B20" s="19"/>
      <c r="C20" s="21" t="s">
        <v>13</v>
      </c>
      <c r="D20" s="19"/>
      <c r="E20" s="154" t="s">
        <v>50</v>
      </c>
      <c r="F20" s="154"/>
      <c r="G20" s="154"/>
      <c r="H20" s="154"/>
      <c r="I20" s="154"/>
      <c r="J20" s="154"/>
      <c r="K20" s="155"/>
    </row>
    <row r="21" spans="1:11">
      <c r="A21" s="18"/>
      <c r="B21" s="19"/>
      <c r="C21" s="21" t="s">
        <v>14</v>
      </c>
      <c r="D21" s="19"/>
      <c r="E21" s="154" t="s">
        <v>51</v>
      </c>
      <c r="F21" s="154"/>
      <c r="G21" s="154"/>
      <c r="H21" s="154"/>
      <c r="I21" s="154"/>
      <c r="J21" s="154"/>
      <c r="K21" s="155"/>
    </row>
    <row r="22" spans="1:11">
      <c r="A22" s="18"/>
      <c r="B22" s="19"/>
      <c r="C22" s="21" t="s">
        <v>15</v>
      </c>
      <c r="D22" s="19"/>
      <c r="E22" s="154">
        <v>79856548</v>
      </c>
      <c r="F22" s="154"/>
      <c r="G22" s="154"/>
      <c r="H22" s="154"/>
      <c r="I22" s="154"/>
      <c r="J22" s="154"/>
      <c r="K22" s="155"/>
    </row>
    <row r="23" spans="1:11">
      <c r="A23" s="24"/>
      <c r="B23" s="14"/>
      <c r="C23" s="25" t="s">
        <v>8</v>
      </c>
      <c r="D23" s="14"/>
      <c r="E23" s="165" t="s">
        <v>52</v>
      </c>
      <c r="F23" s="154"/>
      <c r="G23" s="154"/>
      <c r="H23" s="154"/>
      <c r="I23" s="154"/>
      <c r="J23" s="154"/>
      <c r="K23" s="155"/>
    </row>
    <row r="24" spans="1:11">
      <c r="A24" s="1"/>
    </row>
    <row r="25" spans="1:11" ht="15" customHeight="1">
      <c r="A25" s="133" t="s">
        <v>16</v>
      </c>
      <c r="B25" s="148" t="s">
        <v>46</v>
      </c>
      <c r="C25" s="149"/>
      <c r="D25" s="149"/>
      <c r="E25" s="149"/>
      <c r="F25" s="40">
        <v>31</v>
      </c>
      <c r="G25" s="41">
        <v>1</v>
      </c>
      <c r="H25" s="42">
        <v>2016</v>
      </c>
      <c r="I25" s="11"/>
      <c r="J25" s="11"/>
      <c r="K25" s="12"/>
    </row>
    <row r="26" spans="1:11" ht="15" customHeight="1">
      <c r="A26" s="134"/>
      <c r="B26" s="150" t="s">
        <v>47</v>
      </c>
      <c r="C26" s="151"/>
      <c r="D26" s="151"/>
      <c r="E26" s="151"/>
      <c r="F26" s="39">
        <v>1</v>
      </c>
      <c r="G26" s="38">
        <v>2015</v>
      </c>
      <c r="H26" s="43" t="s">
        <v>48</v>
      </c>
      <c r="I26" s="37">
        <v>12</v>
      </c>
      <c r="J26" s="37">
        <v>2015</v>
      </c>
      <c r="K26" s="15"/>
    </row>
    <row r="27" spans="1:11">
      <c r="A27" s="2"/>
      <c r="B27" s="3"/>
      <c r="C27" s="3"/>
      <c r="D27" s="3"/>
    </row>
    <row r="28" spans="1:11">
      <c r="A28" s="26" t="s">
        <v>17</v>
      </c>
      <c r="B28" s="27" t="s">
        <v>18</v>
      </c>
      <c r="C28" s="27"/>
      <c r="D28" s="27"/>
      <c r="E28" s="11"/>
      <c r="F28" s="11"/>
      <c r="G28" s="11"/>
      <c r="H28" s="11"/>
      <c r="I28" s="11"/>
      <c r="J28" s="11"/>
      <c r="K28" s="12"/>
    </row>
    <row r="29" spans="1:11">
      <c r="A29" s="28"/>
      <c r="B29" s="29"/>
      <c r="C29" s="29"/>
      <c r="D29" s="29"/>
      <c r="E29" s="19"/>
      <c r="F29" s="19"/>
      <c r="G29" s="19"/>
      <c r="H29" s="19"/>
      <c r="I29" s="19"/>
      <c r="J29" s="19"/>
      <c r="K29" s="20"/>
    </row>
    <row r="30" spans="1:11">
      <c r="A30" s="18"/>
      <c r="B30" s="162" t="s">
        <v>19</v>
      </c>
      <c r="C30" s="156"/>
      <c r="D30" s="157"/>
      <c r="E30" s="157"/>
      <c r="F30" s="157"/>
      <c r="G30" s="157"/>
      <c r="H30" s="157"/>
      <c r="I30" s="157"/>
      <c r="J30" s="157"/>
      <c r="K30" s="158"/>
    </row>
    <row r="31" spans="1:11">
      <c r="A31" s="18"/>
      <c r="B31" s="163"/>
      <c r="C31" s="159"/>
      <c r="D31" s="160"/>
      <c r="E31" s="160"/>
      <c r="F31" s="160"/>
      <c r="G31" s="160"/>
      <c r="H31" s="160"/>
      <c r="I31" s="160"/>
      <c r="J31" s="160"/>
      <c r="K31" s="161"/>
    </row>
    <row r="32" spans="1:11">
      <c r="A32" s="18"/>
      <c r="B32" s="164" t="s">
        <v>20</v>
      </c>
      <c r="C32" s="156"/>
      <c r="D32" s="157"/>
      <c r="E32" s="157"/>
      <c r="F32" s="157"/>
      <c r="G32" s="157"/>
      <c r="H32" s="157"/>
      <c r="I32" s="157"/>
      <c r="J32" s="157"/>
      <c r="K32" s="158"/>
    </row>
    <row r="33" spans="1:11">
      <c r="A33" s="18"/>
      <c r="B33" s="164"/>
      <c r="C33" s="159"/>
      <c r="D33" s="160"/>
      <c r="E33" s="160"/>
      <c r="F33" s="160"/>
      <c r="G33" s="160"/>
      <c r="H33" s="160"/>
      <c r="I33" s="160"/>
      <c r="J33" s="160"/>
      <c r="K33" s="161"/>
    </row>
    <row r="34" spans="1:11">
      <c r="A34" s="18"/>
      <c r="B34" s="164" t="s">
        <v>21</v>
      </c>
      <c r="C34" s="156"/>
      <c r="D34" s="157"/>
      <c r="E34" s="157"/>
      <c r="F34" s="157"/>
      <c r="G34" s="157"/>
      <c r="H34" s="157"/>
      <c r="I34" s="157"/>
      <c r="J34" s="157"/>
      <c r="K34" s="158"/>
    </row>
    <row r="35" spans="1:11">
      <c r="A35" s="24"/>
      <c r="B35" s="164"/>
      <c r="C35" s="159"/>
      <c r="D35" s="160"/>
      <c r="E35" s="160"/>
      <c r="F35" s="160"/>
      <c r="G35" s="160"/>
      <c r="H35" s="160"/>
      <c r="I35" s="160"/>
      <c r="J35" s="160"/>
      <c r="K35" s="161"/>
    </row>
    <row r="36" spans="1:11">
      <c r="A36" s="7"/>
      <c r="B36" s="4"/>
      <c r="C36" s="6"/>
      <c r="D36" s="4"/>
      <c r="E36" s="4"/>
      <c r="F36" s="4"/>
      <c r="G36" s="4"/>
      <c r="H36" s="4"/>
      <c r="I36" s="4"/>
      <c r="J36" s="4"/>
      <c r="K36" s="4"/>
    </row>
    <row r="37" spans="1:11">
      <c r="A37" s="16" t="s">
        <v>22</v>
      </c>
      <c r="B37" s="17" t="s">
        <v>23</v>
      </c>
      <c r="C37" s="30"/>
      <c r="D37" s="17"/>
      <c r="E37" s="17"/>
      <c r="F37" s="17"/>
      <c r="G37" s="17"/>
      <c r="H37" s="17"/>
      <c r="I37" s="11"/>
      <c r="J37" s="11"/>
      <c r="K37" s="12"/>
    </row>
    <row r="38" spans="1:11">
      <c r="A38" s="18"/>
      <c r="B38" s="19"/>
      <c r="C38" s="31"/>
      <c r="D38" s="19"/>
      <c r="E38" s="19"/>
      <c r="F38" s="19"/>
      <c r="G38" s="19"/>
      <c r="H38" s="19"/>
      <c r="I38" s="19"/>
      <c r="J38" s="19"/>
      <c r="K38" s="20"/>
    </row>
    <row r="39" spans="1:11">
      <c r="A39" s="32"/>
      <c r="B39" s="19"/>
      <c r="C39" s="19" t="s">
        <v>24</v>
      </c>
      <c r="D39" s="19"/>
      <c r="E39" s="37" t="s">
        <v>432</v>
      </c>
      <c r="F39" s="19"/>
      <c r="G39" s="19" t="s">
        <v>25</v>
      </c>
      <c r="H39" s="19"/>
      <c r="I39" s="37">
        <v>100</v>
      </c>
      <c r="J39" s="33" t="s">
        <v>26</v>
      </c>
      <c r="K39" s="20"/>
    </row>
    <row r="40" spans="1:11">
      <c r="A40" s="32"/>
      <c r="B40" s="19"/>
      <c r="C40" s="19"/>
      <c r="D40" s="19"/>
      <c r="E40" s="19"/>
      <c r="F40" s="19"/>
      <c r="G40" s="19"/>
      <c r="H40" s="19"/>
      <c r="I40" s="19"/>
      <c r="J40" s="19"/>
      <c r="K40" s="20"/>
    </row>
    <row r="41" spans="1:11">
      <c r="A41" s="32"/>
      <c r="B41" s="19"/>
      <c r="C41" s="19"/>
      <c r="D41" s="19"/>
      <c r="E41" s="19"/>
      <c r="F41" s="19"/>
      <c r="G41" s="19"/>
      <c r="H41" s="19"/>
      <c r="I41" s="19"/>
      <c r="J41" s="19"/>
      <c r="K41" s="20"/>
    </row>
    <row r="42" spans="1:11">
      <c r="A42" s="32"/>
      <c r="B42" s="19"/>
      <c r="C42" s="19" t="s">
        <v>27</v>
      </c>
      <c r="D42" s="19"/>
      <c r="E42" s="37" t="s">
        <v>433</v>
      </c>
      <c r="F42" s="19"/>
      <c r="G42" s="19" t="s">
        <v>25</v>
      </c>
      <c r="H42" s="19"/>
      <c r="I42" s="37">
        <f>100-I39</f>
        <v>0</v>
      </c>
      <c r="J42" s="33" t="s">
        <v>26</v>
      </c>
      <c r="K42" s="20"/>
    </row>
    <row r="43" spans="1:11">
      <c r="A43" s="34"/>
      <c r="B43" s="14"/>
      <c r="C43" s="14"/>
      <c r="D43" s="14"/>
      <c r="E43" s="14"/>
      <c r="F43" s="14"/>
      <c r="G43" s="14"/>
      <c r="H43" s="14"/>
      <c r="I43" s="14"/>
      <c r="J43" s="14"/>
      <c r="K43" s="15"/>
    </row>
    <row r="45" spans="1:11">
      <c r="A45" s="16" t="s">
        <v>28</v>
      </c>
      <c r="B45" s="17" t="s">
        <v>29</v>
      </c>
      <c r="C45" s="17"/>
      <c r="D45" s="17"/>
      <c r="E45" s="17"/>
      <c r="F45" s="17"/>
      <c r="G45" s="17"/>
      <c r="H45" s="11"/>
      <c r="I45" s="11"/>
      <c r="J45" s="11"/>
      <c r="K45" s="12"/>
    </row>
    <row r="46" spans="1:11">
      <c r="A46" s="18"/>
      <c r="B46" s="19"/>
      <c r="C46" s="14"/>
      <c r="D46" s="14"/>
      <c r="E46" s="14"/>
      <c r="F46" s="19" t="s">
        <v>30</v>
      </c>
      <c r="G46" s="19"/>
      <c r="H46" s="19"/>
      <c r="I46" s="19"/>
      <c r="J46" s="19"/>
      <c r="K46" s="20"/>
    </row>
    <row r="47" spans="1:11">
      <c r="A47" s="18"/>
      <c r="B47" s="19"/>
      <c r="C47" s="22"/>
      <c r="D47" s="22"/>
      <c r="E47" s="22"/>
      <c r="F47" s="19" t="s">
        <v>31</v>
      </c>
      <c r="G47" s="19"/>
      <c r="H47" s="19"/>
      <c r="I47" s="19"/>
      <c r="J47" s="19"/>
      <c r="K47" s="20"/>
    </row>
    <row r="48" spans="1:11">
      <c r="A48" s="18"/>
      <c r="B48" s="19"/>
      <c r="C48" s="22"/>
      <c r="D48" s="22"/>
      <c r="E48" s="22"/>
      <c r="F48" s="19" t="s">
        <v>32</v>
      </c>
      <c r="G48" s="19"/>
      <c r="H48" s="19"/>
      <c r="I48" s="19"/>
      <c r="J48" s="19"/>
      <c r="K48" s="20"/>
    </row>
    <row r="49" spans="1:11">
      <c r="A49" s="24"/>
      <c r="B49" s="14"/>
      <c r="C49" s="14"/>
      <c r="D49" s="14"/>
      <c r="E49" s="14"/>
      <c r="F49" s="14"/>
      <c r="G49" s="14"/>
      <c r="H49" s="14"/>
      <c r="I49" s="14"/>
      <c r="J49" s="14"/>
      <c r="K49" s="15"/>
    </row>
    <row r="50" spans="1:11" ht="15.75" thickBot="1">
      <c r="A50" s="1"/>
    </row>
    <row r="51" spans="1:11" ht="15.75" customHeight="1" thickTop="1">
      <c r="A51" s="136" t="s">
        <v>45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8"/>
    </row>
    <row r="52" spans="1:11" ht="18.75" customHeight="1" thickBot="1">
      <c r="A52" s="139"/>
      <c r="B52" s="140"/>
      <c r="C52" s="140"/>
      <c r="D52" s="140"/>
      <c r="E52" s="140"/>
      <c r="F52" s="140"/>
      <c r="G52" s="140"/>
      <c r="H52" s="140"/>
      <c r="I52" s="140"/>
      <c r="J52" s="140"/>
      <c r="K52" s="141"/>
    </row>
    <row r="53" spans="1:11" ht="15.75" customHeight="1" thickTop="1">
      <c r="A53" s="1"/>
      <c r="F53" s="132" t="s">
        <v>35</v>
      </c>
      <c r="G53" s="132"/>
    </row>
    <row r="54" spans="1:11">
      <c r="A54" s="1"/>
    </row>
    <row r="55" spans="1:11">
      <c r="A55" s="1"/>
    </row>
  </sheetData>
  <mergeCells count="19">
    <mergeCell ref="B34:B35"/>
    <mergeCell ref="C34:K35"/>
    <mergeCell ref="E23:K23"/>
    <mergeCell ref="F53:G53"/>
    <mergeCell ref="A25:A26"/>
    <mergeCell ref="C3:I4"/>
    <mergeCell ref="A51:K52"/>
    <mergeCell ref="C5:K6"/>
    <mergeCell ref="B5:B6"/>
    <mergeCell ref="B25:E25"/>
    <mergeCell ref="B26:E26"/>
    <mergeCell ref="E19:K19"/>
    <mergeCell ref="E20:K20"/>
    <mergeCell ref="E21:K21"/>
    <mergeCell ref="E22:K22"/>
    <mergeCell ref="C30:K31"/>
    <mergeCell ref="B30:B31"/>
    <mergeCell ref="B32:B33"/>
    <mergeCell ref="C32:K33"/>
  </mergeCells>
  <dataValidations count="1">
    <dataValidation type="list" allowBlank="1" showInputMessage="1" showErrorMessage="1" sqref="E39 E42">
      <formula1>$O$4:$O$6</formula1>
    </dataValidation>
  </dataValidations>
  <hyperlinks>
    <hyperlink ref="E23" r:id="rId1"/>
  </hyperlinks>
  <pageMargins left="0.25" right="0" top="0.36" bottom="0.38" header="0.31496062992125984" footer="0.31496062992125984"/>
  <pageSetup paperSize="9" orientation="portrait" verticalDpi="20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3:K266"/>
  <sheetViews>
    <sheetView zoomScaleNormal="100" workbookViewId="0">
      <selection activeCell="C246" sqref="C246:D247"/>
    </sheetView>
  </sheetViews>
  <sheetFormatPr defaultRowHeight="15"/>
  <cols>
    <col min="1" max="1" width="4.42578125" customWidth="1"/>
    <col min="12" max="12" width="9.140625" customWidth="1"/>
  </cols>
  <sheetData>
    <row r="3" spans="1:11">
      <c r="A3" s="133">
        <v>8</v>
      </c>
      <c r="B3" s="181" t="s">
        <v>54</v>
      </c>
      <c r="C3" s="181"/>
      <c r="D3" s="181"/>
      <c r="E3" s="181"/>
      <c r="F3" s="181"/>
      <c r="G3" s="181"/>
      <c r="H3" s="181"/>
      <c r="I3" s="181"/>
      <c r="J3" s="181"/>
      <c r="K3" s="181"/>
    </row>
    <row r="4" spans="1:11">
      <c r="A4" s="134"/>
      <c r="B4" s="182"/>
      <c r="C4" s="182"/>
      <c r="D4" s="182"/>
      <c r="E4" s="182"/>
      <c r="F4" s="182"/>
      <c r="G4" s="182"/>
      <c r="H4" s="182"/>
      <c r="I4" s="182"/>
      <c r="J4" s="182"/>
      <c r="K4" s="182"/>
    </row>
    <row r="6" spans="1:11">
      <c r="B6" s="46" t="s">
        <v>36</v>
      </c>
      <c r="C6" s="192" t="s">
        <v>55</v>
      </c>
      <c r="D6" s="192"/>
      <c r="E6" s="192"/>
      <c r="F6" s="192"/>
      <c r="G6" s="192"/>
      <c r="H6" s="192"/>
      <c r="I6" s="192"/>
      <c r="J6" s="192"/>
      <c r="K6" s="192"/>
    </row>
    <row r="7" spans="1:11">
      <c r="B7" s="5"/>
    </row>
    <row r="8" spans="1:11">
      <c r="B8" s="5"/>
      <c r="C8" s="166" t="s">
        <v>56</v>
      </c>
      <c r="D8" s="166"/>
      <c r="E8" s="166"/>
      <c r="F8" s="166" t="s">
        <v>37</v>
      </c>
      <c r="G8" s="166"/>
      <c r="H8" s="166" t="s">
        <v>57</v>
      </c>
      <c r="I8" s="166"/>
      <c r="J8" s="166"/>
    </row>
    <row r="9" spans="1:11">
      <c r="B9" s="5"/>
      <c r="C9" s="166" t="s">
        <v>58</v>
      </c>
      <c r="D9" s="166"/>
      <c r="E9" s="166"/>
      <c r="F9" s="166" t="s">
        <v>59</v>
      </c>
      <c r="G9" s="166"/>
      <c r="H9" s="166">
        <v>800</v>
      </c>
      <c r="I9" s="166"/>
      <c r="J9" s="166"/>
    </row>
    <row r="11" spans="1:11">
      <c r="B11" s="46" t="s">
        <v>39</v>
      </c>
      <c r="C11" s="167" t="s">
        <v>66</v>
      </c>
      <c r="D11" s="167"/>
      <c r="E11" s="167"/>
      <c r="F11" s="167"/>
      <c r="G11" s="167"/>
      <c r="H11" s="167"/>
      <c r="I11" s="167"/>
      <c r="J11" s="167"/>
      <c r="K11" s="167"/>
    </row>
    <row r="12" spans="1:11">
      <c r="B12" s="5"/>
      <c r="C12" s="167"/>
      <c r="D12" s="167"/>
      <c r="E12" s="167"/>
      <c r="F12" s="167"/>
      <c r="G12" s="167"/>
      <c r="H12" s="167"/>
      <c r="I12" s="167"/>
      <c r="J12" s="167"/>
      <c r="K12" s="167"/>
    </row>
    <row r="13" spans="1:11">
      <c r="B13" s="5"/>
    </row>
    <row r="14" spans="1:11">
      <c r="B14" s="5"/>
      <c r="C14" s="166" t="s">
        <v>60</v>
      </c>
      <c r="D14" s="166"/>
      <c r="E14" s="166" t="s">
        <v>37</v>
      </c>
      <c r="F14" s="166"/>
      <c r="G14" s="166" t="s">
        <v>64</v>
      </c>
      <c r="H14" s="166"/>
      <c r="I14" s="170" t="s">
        <v>65</v>
      </c>
      <c r="J14" s="171"/>
    </row>
    <row r="15" spans="1:11">
      <c r="B15" s="5"/>
      <c r="C15" s="166" t="s">
        <v>67</v>
      </c>
      <c r="D15" s="166"/>
      <c r="E15" s="166" t="s">
        <v>68</v>
      </c>
      <c r="F15" s="166"/>
      <c r="G15" s="166">
        <v>786.9</v>
      </c>
      <c r="H15" s="166"/>
      <c r="I15" s="170">
        <v>700</v>
      </c>
      <c r="J15" s="171"/>
    </row>
    <row r="17" spans="2:11">
      <c r="B17" s="46" t="s">
        <v>41</v>
      </c>
      <c r="C17" t="s">
        <v>63</v>
      </c>
    </row>
    <row r="18" spans="2:11">
      <c r="B18" s="5"/>
    </row>
    <row r="19" spans="2:11">
      <c r="B19" s="5"/>
      <c r="C19" s="166" t="s">
        <v>60</v>
      </c>
      <c r="D19" s="166"/>
      <c r="E19" s="166" t="s">
        <v>37</v>
      </c>
      <c r="F19" s="166"/>
      <c r="G19" s="166" t="s">
        <v>64</v>
      </c>
      <c r="H19" s="166"/>
      <c r="I19" s="170" t="s">
        <v>65</v>
      </c>
      <c r="J19" s="171"/>
    </row>
    <row r="20" spans="2:11">
      <c r="B20" s="5"/>
      <c r="C20" s="166" t="s">
        <v>61</v>
      </c>
      <c r="D20" s="166"/>
      <c r="E20" s="166" t="s">
        <v>431</v>
      </c>
      <c r="F20" s="166"/>
      <c r="G20" s="166">
        <v>0.65769999999999995</v>
      </c>
      <c r="H20" s="166"/>
      <c r="I20" s="193">
        <v>0.6</v>
      </c>
      <c r="J20" s="194"/>
    </row>
    <row r="21" spans="2:11">
      <c r="B21" s="5"/>
      <c r="C21" s="166" t="s">
        <v>62</v>
      </c>
      <c r="D21" s="166"/>
      <c r="E21" s="166" t="s">
        <v>431</v>
      </c>
      <c r="F21" s="166"/>
      <c r="G21" s="195">
        <v>1.6E-2</v>
      </c>
      <c r="H21" s="195"/>
      <c r="I21" s="193">
        <v>0.01</v>
      </c>
      <c r="J21" s="194"/>
    </row>
    <row r="23" spans="2:11">
      <c r="B23" s="46" t="s">
        <v>42</v>
      </c>
      <c r="C23" s="167" t="s">
        <v>137</v>
      </c>
      <c r="D23" s="167"/>
      <c r="E23" s="167"/>
      <c r="F23" s="167"/>
      <c r="G23" s="167"/>
      <c r="H23" s="167"/>
      <c r="I23" s="167"/>
      <c r="J23" s="167"/>
      <c r="K23" s="167"/>
    </row>
    <row r="24" spans="2:11">
      <c r="B24" s="5"/>
      <c r="C24" s="167"/>
      <c r="D24" s="167"/>
      <c r="E24" s="167"/>
      <c r="F24" s="167"/>
      <c r="G24" s="167"/>
      <c r="H24" s="167"/>
      <c r="I24" s="167"/>
      <c r="J24" s="167"/>
      <c r="K24" s="167"/>
    </row>
    <row r="25" spans="2:11">
      <c r="B25" s="5"/>
    </row>
    <row r="26" spans="2:11">
      <c r="B26" s="5"/>
      <c r="C26" s="166" t="s">
        <v>82</v>
      </c>
      <c r="D26" s="166"/>
      <c r="E26" s="166"/>
      <c r="F26" s="166" t="s">
        <v>37</v>
      </c>
      <c r="G26" s="166"/>
      <c r="H26" s="166" t="s">
        <v>83</v>
      </c>
      <c r="I26" s="166"/>
      <c r="J26" s="166"/>
    </row>
    <row r="27" spans="2:11">
      <c r="B27" s="5"/>
      <c r="C27" s="173" t="s">
        <v>40</v>
      </c>
      <c r="D27" s="173"/>
      <c r="E27" s="173"/>
      <c r="F27" s="166" t="s">
        <v>44</v>
      </c>
      <c r="G27" s="166"/>
      <c r="H27" s="166">
        <v>100</v>
      </c>
      <c r="I27" s="166"/>
      <c r="J27" s="166"/>
    </row>
    <row r="28" spans="2:11">
      <c r="B28" s="5"/>
      <c r="C28" s="173" t="s">
        <v>84</v>
      </c>
      <c r="D28" s="173"/>
      <c r="E28" s="173"/>
      <c r="F28" s="166" t="s">
        <v>118</v>
      </c>
      <c r="G28" s="166"/>
      <c r="H28" s="166">
        <v>50</v>
      </c>
      <c r="I28" s="166"/>
      <c r="J28" s="166"/>
    </row>
    <row r="29" spans="2:11">
      <c r="B29" s="5"/>
      <c r="C29" s="173" t="s">
        <v>85</v>
      </c>
      <c r="D29" s="173"/>
      <c r="E29" s="173"/>
      <c r="F29" s="166" t="s">
        <v>123</v>
      </c>
      <c r="G29" s="166"/>
      <c r="H29" s="166">
        <v>10000</v>
      </c>
      <c r="I29" s="166"/>
      <c r="J29" s="166"/>
    </row>
    <row r="30" spans="2:11">
      <c r="B30" s="5"/>
      <c r="C30" s="173" t="s">
        <v>86</v>
      </c>
      <c r="D30" s="173"/>
      <c r="E30" s="173"/>
      <c r="F30" s="166"/>
      <c r="G30" s="166"/>
      <c r="H30" s="166"/>
      <c r="I30" s="166"/>
      <c r="J30" s="166"/>
    </row>
    <row r="32" spans="2:11" ht="15" customHeight="1">
      <c r="B32" s="46" t="s">
        <v>43</v>
      </c>
      <c r="C32" s="174" t="s">
        <v>91</v>
      </c>
      <c r="D32" s="174"/>
      <c r="E32" s="174"/>
      <c r="F32" s="174"/>
      <c r="G32" s="174"/>
      <c r="H32" s="174"/>
      <c r="I32" s="174"/>
      <c r="J32" s="174"/>
      <c r="K32" s="174"/>
    </row>
    <row r="33" spans="2:11">
      <c r="B33" s="5"/>
      <c r="C33" s="174"/>
      <c r="D33" s="174"/>
      <c r="E33" s="174"/>
      <c r="F33" s="174"/>
      <c r="G33" s="174"/>
      <c r="H33" s="174"/>
      <c r="I33" s="174"/>
      <c r="J33" s="174"/>
      <c r="K33" s="174"/>
    </row>
    <row r="34" spans="2:11">
      <c r="B34" s="5"/>
    </row>
    <row r="35" spans="2:11" ht="30.75" customHeight="1">
      <c r="B35" s="5"/>
      <c r="C35" s="175" t="s">
        <v>88</v>
      </c>
      <c r="D35" s="176"/>
      <c r="E35" s="50" t="s">
        <v>37</v>
      </c>
      <c r="F35" s="177" t="s">
        <v>87</v>
      </c>
      <c r="G35" s="178"/>
      <c r="H35" s="175" t="s">
        <v>89</v>
      </c>
      <c r="I35" s="179"/>
      <c r="J35" s="176"/>
    </row>
    <row r="36" spans="2:11">
      <c r="B36" s="5"/>
      <c r="C36" s="168" t="s">
        <v>84</v>
      </c>
      <c r="D36" s="169"/>
      <c r="E36" s="45" t="s">
        <v>118</v>
      </c>
      <c r="F36" s="170">
        <v>10</v>
      </c>
      <c r="G36" s="171"/>
      <c r="H36" s="170" t="s">
        <v>38</v>
      </c>
      <c r="I36" s="172"/>
      <c r="J36" s="171"/>
    </row>
    <row r="37" spans="2:11">
      <c r="B37" s="5"/>
      <c r="C37" s="168" t="s">
        <v>86</v>
      </c>
      <c r="D37" s="169"/>
      <c r="E37" s="44"/>
      <c r="F37" s="170"/>
      <c r="G37" s="171"/>
      <c r="H37" s="170"/>
      <c r="I37" s="172"/>
      <c r="J37" s="171"/>
    </row>
    <row r="38" spans="2:11">
      <c r="B38" s="5"/>
      <c r="C38" s="170"/>
      <c r="D38" s="171"/>
      <c r="E38" s="44"/>
      <c r="F38" s="170"/>
      <c r="G38" s="171"/>
      <c r="H38" s="170"/>
      <c r="I38" s="172"/>
      <c r="J38" s="171"/>
    </row>
    <row r="39" spans="2:11">
      <c r="B39" s="5"/>
      <c r="C39" s="166"/>
      <c r="D39" s="166"/>
      <c r="E39" s="44"/>
      <c r="F39" s="166"/>
      <c r="G39" s="166"/>
      <c r="H39" s="166"/>
      <c r="I39" s="166"/>
      <c r="J39" s="166"/>
    </row>
    <row r="41" spans="2:11">
      <c r="B41" s="46" t="s">
        <v>90</v>
      </c>
      <c r="C41" s="167" t="s">
        <v>92</v>
      </c>
      <c r="D41" s="167"/>
      <c r="E41" s="167"/>
      <c r="F41" s="167"/>
      <c r="G41" s="167"/>
      <c r="H41" s="167"/>
      <c r="I41" s="167"/>
      <c r="J41" s="167"/>
      <c r="K41" s="167"/>
    </row>
    <row r="42" spans="2:11">
      <c r="B42" s="5"/>
      <c r="C42" s="167"/>
      <c r="D42" s="167"/>
      <c r="E42" s="167"/>
      <c r="F42" s="167"/>
      <c r="G42" s="167"/>
      <c r="H42" s="167"/>
      <c r="I42" s="167"/>
      <c r="J42" s="167"/>
      <c r="K42" s="167"/>
    </row>
    <row r="43" spans="2:11">
      <c r="B43" s="5"/>
    </row>
    <row r="44" spans="2:11">
      <c r="B44" s="5"/>
      <c r="C44" s="166" t="s">
        <v>82</v>
      </c>
      <c r="D44" s="166"/>
      <c r="E44" s="166"/>
      <c r="F44" s="166" t="s">
        <v>37</v>
      </c>
      <c r="G44" s="166"/>
      <c r="H44" s="166" t="s">
        <v>83</v>
      </c>
      <c r="I44" s="166"/>
      <c r="J44" s="166"/>
    </row>
    <row r="45" spans="2:11">
      <c r="B45" s="5"/>
      <c r="C45" s="166"/>
      <c r="D45" s="166"/>
      <c r="E45" s="166"/>
      <c r="F45" s="166"/>
      <c r="G45" s="166"/>
      <c r="H45" s="166"/>
      <c r="I45" s="166"/>
      <c r="J45" s="166"/>
    </row>
    <row r="46" spans="2:11">
      <c r="B46" s="5"/>
      <c r="C46" s="166"/>
      <c r="D46" s="166"/>
      <c r="E46" s="166"/>
      <c r="F46" s="166"/>
      <c r="G46" s="166"/>
      <c r="H46" s="166"/>
      <c r="I46" s="166"/>
      <c r="J46" s="166"/>
    </row>
    <row r="47" spans="2:11">
      <c r="B47" s="5"/>
      <c r="C47" s="166"/>
      <c r="D47" s="166"/>
      <c r="E47" s="166"/>
      <c r="F47" s="166"/>
      <c r="G47" s="166"/>
      <c r="H47" s="166"/>
      <c r="I47" s="166"/>
      <c r="J47" s="166"/>
    </row>
    <row r="48" spans="2:11">
      <c r="B48" s="5"/>
      <c r="C48" s="166"/>
      <c r="D48" s="166"/>
      <c r="E48" s="166"/>
      <c r="F48" s="166"/>
      <c r="G48" s="166"/>
      <c r="H48" s="166"/>
      <c r="I48" s="166"/>
      <c r="J48" s="166"/>
    </row>
    <row r="49" spans="1:11">
      <c r="B49" s="5"/>
      <c r="C49" s="166"/>
      <c r="D49" s="166"/>
      <c r="E49" s="166"/>
      <c r="F49" s="166"/>
      <c r="G49" s="166"/>
      <c r="H49" s="166"/>
      <c r="I49" s="166"/>
      <c r="J49" s="166"/>
    </row>
    <row r="50" spans="1:11">
      <c r="B50" s="5"/>
      <c r="C50" s="166"/>
      <c r="D50" s="166"/>
      <c r="E50" s="166"/>
      <c r="F50" s="166"/>
      <c r="G50" s="166"/>
      <c r="H50" s="166"/>
      <c r="I50" s="166"/>
      <c r="J50" s="166"/>
    </row>
    <row r="53" spans="1:11">
      <c r="F53" s="132" t="s">
        <v>93</v>
      </c>
      <c r="G53" s="132"/>
    </row>
    <row r="56" spans="1:11">
      <c r="A56" s="133">
        <v>9</v>
      </c>
      <c r="B56" s="181" t="s">
        <v>130</v>
      </c>
      <c r="C56" s="181"/>
      <c r="D56" s="181"/>
      <c r="E56" s="181"/>
      <c r="F56" s="181"/>
      <c r="G56" s="181"/>
      <c r="H56" s="181"/>
      <c r="I56" s="181"/>
      <c r="J56" s="181"/>
      <c r="K56" s="181"/>
    </row>
    <row r="57" spans="1:11">
      <c r="A57" s="134"/>
      <c r="B57" s="182"/>
      <c r="C57" s="182"/>
      <c r="D57" s="182"/>
      <c r="E57" s="182"/>
      <c r="F57" s="182"/>
      <c r="G57" s="182"/>
      <c r="H57" s="182"/>
      <c r="I57" s="182"/>
      <c r="J57" s="182"/>
      <c r="K57" s="182"/>
    </row>
    <row r="59" spans="1:11" ht="15" customHeight="1">
      <c r="B59" s="46" t="s">
        <v>131</v>
      </c>
      <c r="C59" s="185" t="s">
        <v>138</v>
      </c>
      <c r="D59" s="185"/>
      <c r="E59" s="185"/>
      <c r="F59" s="185"/>
      <c r="G59" s="185"/>
      <c r="H59" s="185"/>
      <c r="I59" s="185"/>
      <c r="J59" s="185"/>
      <c r="K59" s="185"/>
    </row>
    <row r="60" spans="1:11">
      <c r="B60" s="5"/>
    </row>
    <row r="61" spans="1:11">
      <c r="B61" s="5"/>
      <c r="C61" s="188" t="s">
        <v>132</v>
      </c>
      <c r="D61" s="188"/>
      <c r="E61" s="188"/>
      <c r="F61" s="52" t="s">
        <v>37</v>
      </c>
      <c r="G61" s="188" t="s">
        <v>140</v>
      </c>
      <c r="H61" s="188"/>
      <c r="I61" s="65"/>
      <c r="J61" s="66"/>
    </row>
    <row r="62" spans="1:11">
      <c r="B62" s="5"/>
      <c r="C62" s="188" t="s">
        <v>133</v>
      </c>
      <c r="D62" s="188"/>
      <c r="E62" s="188"/>
      <c r="F62" s="52" t="s">
        <v>59</v>
      </c>
      <c r="G62" s="188"/>
      <c r="H62" s="188"/>
      <c r="I62" s="65"/>
      <c r="J62" s="66"/>
    </row>
    <row r="64" spans="1:11" ht="15" customHeight="1">
      <c r="B64" s="46" t="s">
        <v>134</v>
      </c>
      <c r="C64" s="185" t="s">
        <v>139</v>
      </c>
      <c r="D64" s="185"/>
      <c r="E64" s="185"/>
      <c r="F64" s="185"/>
      <c r="G64" s="185"/>
      <c r="H64" s="185"/>
      <c r="I64" s="185"/>
      <c r="J64" s="185"/>
      <c r="K64" s="185"/>
    </row>
    <row r="65" spans="2:11">
      <c r="B65" s="5"/>
    </row>
    <row r="66" spans="2:11">
      <c r="B66" s="5"/>
      <c r="C66" s="188" t="s">
        <v>132</v>
      </c>
      <c r="D66" s="188"/>
      <c r="E66" s="188"/>
      <c r="F66" s="52" t="s">
        <v>37</v>
      </c>
      <c r="G66" s="188" t="s">
        <v>140</v>
      </c>
      <c r="H66" s="188"/>
      <c r="I66" s="65"/>
      <c r="J66" s="66"/>
    </row>
    <row r="67" spans="2:11">
      <c r="B67" s="5"/>
      <c r="C67" s="189" t="s">
        <v>135</v>
      </c>
      <c r="D67" s="190"/>
      <c r="E67" s="191"/>
      <c r="F67" s="52" t="s">
        <v>59</v>
      </c>
      <c r="G67" s="188"/>
      <c r="H67" s="188"/>
      <c r="I67" s="65"/>
      <c r="J67" s="66"/>
    </row>
    <row r="69" spans="2:11">
      <c r="B69" s="46" t="s">
        <v>136</v>
      </c>
      <c r="C69" s="167" t="s">
        <v>137</v>
      </c>
      <c r="D69" s="167"/>
      <c r="E69" s="167"/>
      <c r="F69" s="167"/>
      <c r="G69" s="167"/>
      <c r="H69" s="167"/>
      <c r="I69" s="167"/>
      <c r="J69" s="167"/>
      <c r="K69" s="167"/>
    </row>
    <row r="70" spans="2:11">
      <c r="B70" s="5"/>
      <c r="C70" s="167"/>
      <c r="D70" s="167"/>
      <c r="E70" s="167"/>
      <c r="F70" s="167"/>
      <c r="G70" s="167"/>
      <c r="H70" s="167"/>
      <c r="I70" s="167"/>
      <c r="J70" s="167"/>
      <c r="K70" s="167"/>
    </row>
    <row r="71" spans="2:11">
      <c r="B71" s="5"/>
    </row>
    <row r="72" spans="2:11">
      <c r="B72" s="5"/>
      <c r="C72" s="166" t="s">
        <v>82</v>
      </c>
      <c r="D72" s="166"/>
      <c r="E72" s="166"/>
      <c r="F72" s="166" t="s">
        <v>37</v>
      </c>
      <c r="G72" s="166"/>
      <c r="H72" s="166" t="s">
        <v>83</v>
      </c>
      <c r="I72" s="166"/>
      <c r="J72" s="166"/>
    </row>
    <row r="73" spans="2:11">
      <c r="B73" s="5"/>
      <c r="C73" s="173" t="s">
        <v>40</v>
      </c>
      <c r="D73" s="173"/>
      <c r="E73" s="173"/>
      <c r="F73" s="166" t="s">
        <v>44</v>
      </c>
      <c r="G73" s="166"/>
      <c r="H73" s="166">
        <v>150</v>
      </c>
      <c r="I73" s="166"/>
      <c r="J73" s="166"/>
    </row>
    <row r="74" spans="2:11">
      <c r="B74" s="5"/>
      <c r="C74" s="173" t="s">
        <v>84</v>
      </c>
      <c r="D74" s="173"/>
      <c r="E74" s="173"/>
      <c r="F74" s="166" t="s">
        <v>118</v>
      </c>
      <c r="G74" s="166"/>
      <c r="H74" s="166">
        <v>30</v>
      </c>
      <c r="I74" s="166"/>
      <c r="J74" s="166"/>
    </row>
    <row r="75" spans="2:11">
      <c r="B75" s="5"/>
      <c r="C75" s="173" t="s">
        <v>85</v>
      </c>
      <c r="D75" s="173"/>
      <c r="E75" s="173"/>
      <c r="F75" s="166" t="s">
        <v>123</v>
      </c>
      <c r="G75" s="166"/>
      <c r="H75" s="166">
        <v>15000</v>
      </c>
      <c r="I75" s="166"/>
      <c r="J75" s="166"/>
    </row>
    <row r="76" spans="2:11">
      <c r="B76" s="5"/>
      <c r="C76" s="173" t="s">
        <v>86</v>
      </c>
      <c r="D76" s="173"/>
      <c r="E76" s="173"/>
      <c r="F76" s="166"/>
      <c r="G76" s="166"/>
      <c r="H76" s="166"/>
      <c r="I76" s="166"/>
      <c r="J76" s="166"/>
    </row>
    <row r="78" spans="2:11">
      <c r="B78" s="46" t="s">
        <v>141</v>
      </c>
      <c r="C78" s="174" t="s">
        <v>91</v>
      </c>
      <c r="D78" s="174"/>
      <c r="E78" s="174"/>
      <c r="F78" s="174"/>
      <c r="G78" s="174"/>
      <c r="H78" s="174"/>
      <c r="I78" s="174"/>
      <c r="J78" s="174"/>
      <c r="K78" s="174"/>
    </row>
    <row r="79" spans="2:11">
      <c r="B79" s="5"/>
      <c r="C79" s="174"/>
      <c r="D79" s="174"/>
      <c r="E79" s="174"/>
      <c r="F79" s="174"/>
      <c r="G79" s="174"/>
      <c r="H79" s="174"/>
      <c r="I79" s="174"/>
      <c r="J79" s="174"/>
      <c r="K79" s="174"/>
    </row>
    <row r="80" spans="2:11">
      <c r="B80" s="5"/>
    </row>
    <row r="81" spans="1:11">
      <c r="B81" s="5"/>
      <c r="C81" s="175" t="s">
        <v>88</v>
      </c>
      <c r="D81" s="176"/>
      <c r="E81" s="50" t="s">
        <v>37</v>
      </c>
      <c r="F81" s="177" t="s">
        <v>87</v>
      </c>
      <c r="G81" s="178"/>
      <c r="H81" s="175" t="s">
        <v>89</v>
      </c>
      <c r="I81" s="179"/>
      <c r="J81" s="176"/>
    </row>
    <row r="82" spans="1:11">
      <c r="B82" s="5"/>
      <c r="C82" s="168" t="s">
        <v>84</v>
      </c>
      <c r="D82" s="169"/>
      <c r="E82" s="45" t="s">
        <v>118</v>
      </c>
      <c r="F82" s="170">
        <v>15</v>
      </c>
      <c r="G82" s="171"/>
      <c r="H82" s="170" t="s">
        <v>38</v>
      </c>
      <c r="I82" s="172"/>
      <c r="J82" s="171"/>
    </row>
    <row r="83" spans="1:11">
      <c r="B83" s="5"/>
      <c r="C83" s="168" t="s">
        <v>86</v>
      </c>
      <c r="D83" s="169"/>
      <c r="E83" s="45"/>
      <c r="F83" s="170"/>
      <c r="G83" s="171"/>
      <c r="H83" s="170"/>
      <c r="I83" s="172"/>
      <c r="J83" s="171"/>
    </row>
    <row r="84" spans="1:11">
      <c r="B84" s="5"/>
      <c r="C84" s="170"/>
      <c r="D84" s="171"/>
      <c r="E84" s="45"/>
      <c r="F84" s="170"/>
      <c r="G84" s="171"/>
      <c r="H84" s="170"/>
      <c r="I84" s="172"/>
      <c r="J84" s="171"/>
    </row>
    <row r="85" spans="1:11">
      <c r="B85" s="5"/>
      <c r="C85" s="166"/>
      <c r="D85" s="166"/>
      <c r="E85" s="45"/>
      <c r="F85" s="166"/>
      <c r="G85" s="166"/>
      <c r="H85" s="166"/>
      <c r="I85" s="166"/>
      <c r="J85" s="166"/>
    </row>
    <row r="87" spans="1:11">
      <c r="B87" s="46" t="s">
        <v>142</v>
      </c>
      <c r="C87" s="167" t="s">
        <v>92</v>
      </c>
      <c r="D87" s="167"/>
      <c r="E87" s="167"/>
      <c r="F87" s="167"/>
      <c r="G87" s="167"/>
      <c r="H87" s="167"/>
      <c r="I87" s="167"/>
      <c r="J87" s="167"/>
      <c r="K87" s="167"/>
    </row>
    <row r="88" spans="1:11">
      <c r="B88" s="5"/>
      <c r="C88" s="167"/>
      <c r="D88" s="167"/>
      <c r="E88" s="167"/>
      <c r="F88" s="167"/>
      <c r="G88" s="167"/>
      <c r="H88" s="167"/>
      <c r="I88" s="167"/>
      <c r="J88" s="167"/>
      <c r="K88" s="167"/>
    </row>
    <row r="89" spans="1:11">
      <c r="B89" s="5"/>
    </row>
    <row r="90" spans="1:11">
      <c r="B90" s="5"/>
      <c r="C90" s="166" t="s">
        <v>82</v>
      </c>
      <c r="D90" s="166"/>
      <c r="E90" s="166"/>
      <c r="F90" s="166" t="s">
        <v>37</v>
      </c>
      <c r="G90" s="166"/>
      <c r="H90" s="166" t="s">
        <v>83</v>
      </c>
      <c r="I90" s="166"/>
      <c r="J90" s="166"/>
    </row>
    <row r="91" spans="1:11">
      <c r="B91" s="5"/>
      <c r="C91" s="166"/>
      <c r="D91" s="166"/>
      <c r="E91" s="166"/>
      <c r="F91" s="166"/>
      <c r="G91" s="166"/>
      <c r="H91" s="166"/>
      <c r="I91" s="166"/>
      <c r="J91" s="166"/>
    </row>
    <row r="92" spans="1:11">
      <c r="B92" s="5"/>
      <c r="C92" s="166"/>
      <c r="D92" s="166"/>
      <c r="E92" s="166"/>
      <c r="F92" s="166"/>
      <c r="G92" s="166"/>
      <c r="H92" s="166"/>
      <c r="I92" s="166"/>
      <c r="J92" s="166"/>
    </row>
    <row r="93" spans="1:11">
      <c r="B93" s="5"/>
      <c r="C93" s="166"/>
      <c r="D93" s="166"/>
      <c r="E93" s="166"/>
      <c r="F93" s="166"/>
      <c r="G93" s="166"/>
      <c r="H93" s="166"/>
      <c r="I93" s="166"/>
      <c r="J93" s="166"/>
    </row>
    <row r="94" spans="1:11">
      <c r="B94" s="5"/>
      <c r="C94" s="166"/>
      <c r="D94" s="166"/>
      <c r="E94" s="166"/>
      <c r="F94" s="166"/>
      <c r="G94" s="166"/>
      <c r="H94" s="166"/>
      <c r="I94" s="166"/>
      <c r="J94" s="166"/>
    </row>
    <row r="96" spans="1:11">
      <c r="A96" s="196" t="s">
        <v>146</v>
      </c>
      <c r="B96" s="181" t="s">
        <v>147</v>
      </c>
      <c r="C96" s="181"/>
      <c r="D96" s="181"/>
      <c r="E96" s="181"/>
      <c r="F96" s="181"/>
      <c r="G96" s="181"/>
      <c r="H96" s="181"/>
      <c r="I96" s="181"/>
      <c r="J96" s="181"/>
      <c r="K96" s="181"/>
    </row>
    <row r="97" spans="1:11">
      <c r="A97" s="197"/>
      <c r="B97" s="182"/>
      <c r="C97" s="182"/>
      <c r="D97" s="182"/>
      <c r="E97" s="182"/>
      <c r="F97" s="182"/>
      <c r="G97" s="182"/>
      <c r="H97" s="182"/>
      <c r="I97" s="182"/>
      <c r="J97" s="182"/>
      <c r="K97" s="182"/>
    </row>
    <row r="99" spans="1:11">
      <c r="B99" s="46" t="s">
        <v>148</v>
      </c>
      <c r="C99" s="185" t="s">
        <v>149</v>
      </c>
      <c r="D99" s="185"/>
      <c r="E99" s="185"/>
      <c r="F99" s="185"/>
      <c r="G99" s="185"/>
      <c r="H99" s="185"/>
      <c r="I99" s="185"/>
      <c r="J99" s="185"/>
      <c r="K99" s="185"/>
    </row>
    <row r="100" spans="1:11">
      <c r="B100" s="5"/>
      <c r="C100" s="185"/>
      <c r="D100" s="185"/>
      <c r="E100" s="185"/>
      <c r="F100" s="185"/>
      <c r="G100" s="185"/>
      <c r="H100" s="185"/>
      <c r="I100" s="185"/>
      <c r="J100" s="185"/>
      <c r="K100" s="185"/>
    </row>
    <row r="101" spans="1:11">
      <c r="B101" s="5"/>
    </row>
    <row r="102" spans="1:11">
      <c r="B102" s="5"/>
      <c r="C102" s="166" t="s">
        <v>101</v>
      </c>
      <c r="D102" s="166"/>
      <c r="E102" s="166" t="s">
        <v>37</v>
      </c>
      <c r="F102" s="166"/>
      <c r="G102" s="166" t="s">
        <v>64</v>
      </c>
      <c r="H102" s="166"/>
      <c r="I102" s="166" t="s">
        <v>150</v>
      </c>
      <c r="J102" s="166"/>
    </row>
    <row r="103" spans="1:11">
      <c r="B103" s="5"/>
      <c r="C103" s="173" t="s">
        <v>151</v>
      </c>
      <c r="D103" s="173"/>
      <c r="E103" s="166" t="s">
        <v>118</v>
      </c>
      <c r="F103" s="166"/>
      <c r="G103" s="166">
        <v>200</v>
      </c>
      <c r="H103" s="166"/>
      <c r="I103" s="166">
        <v>170</v>
      </c>
      <c r="J103" s="166"/>
    </row>
    <row r="104" spans="1:11">
      <c r="B104" s="5"/>
      <c r="C104" s="173" t="s">
        <v>152</v>
      </c>
      <c r="D104" s="173"/>
      <c r="E104" s="166" t="s">
        <v>118</v>
      </c>
      <c r="F104" s="166"/>
      <c r="G104" s="166">
        <v>50</v>
      </c>
      <c r="H104" s="166"/>
      <c r="I104" s="166">
        <v>42</v>
      </c>
      <c r="J104" s="166"/>
    </row>
    <row r="107" spans="1:11">
      <c r="F107" s="132" t="s">
        <v>143</v>
      </c>
      <c r="G107" s="132"/>
    </row>
    <row r="110" spans="1:11">
      <c r="A110" s="196" t="s">
        <v>157</v>
      </c>
      <c r="B110" s="198" t="s">
        <v>158</v>
      </c>
      <c r="C110" s="199"/>
      <c r="D110" s="199"/>
      <c r="E110" s="199"/>
      <c r="F110" s="199"/>
      <c r="G110" s="199"/>
      <c r="H110" s="199"/>
      <c r="I110" s="199"/>
      <c r="J110" s="199"/>
      <c r="K110" s="200"/>
    </row>
    <row r="111" spans="1:11">
      <c r="A111" s="197"/>
      <c r="B111" s="201"/>
      <c r="C111" s="202"/>
      <c r="D111" s="202"/>
      <c r="E111" s="202"/>
      <c r="F111" s="202"/>
      <c r="G111" s="202"/>
      <c r="H111" s="202"/>
      <c r="I111" s="202"/>
      <c r="J111" s="202"/>
      <c r="K111" s="203"/>
    </row>
    <row r="113" spans="1:11">
      <c r="B113" s="46" t="s">
        <v>160</v>
      </c>
      <c r="C113" s="167" t="s">
        <v>159</v>
      </c>
      <c r="D113" s="167"/>
      <c r="E113" s="167"/>
      <c r="F113" s="167"/>
      <c r="G113" s="167"/>
      <c r="H113" s="167"/>
      <c r="I113" s="167"/>
      <c r="J113" s="167"/>
      <c r="K113" s="167"/>
    </row>
    <row r="114" spans="1:11">
      <c r="B114" s="5"/>
      <c r="C114" s="167"/>
      <c r="D114" s="167"/>
      <c r="E114" s="167"/>
      <c r="F114" s="167"/>
      <c r="G114" s="167"/>
      <c r="H114" s="167"/>
      <c r="I114" s="167"/>
      <c r="J114" s="167"/>
      <c r="K114" s="167"/>
    </row>
    <row r="115" spans="1:11">
      <c r="B115" s="5"/>
    </row>
    <row r="116" spans="1:11">
      <c r="B116" s="5"/>
      <c r="C116" s="166" t="s">
        <v>101</v>
      </c>
      <c r="D116" s="166"/>
      <c r="E116" s="166" t="s">
        <v>37</v>
      </c>
      <c r="F116" s="166"/>
      <c r="G116" s="166" t="s">
        <v>64</v>
      </c>
      <c r="H116" s="166"/>
      <c r="I116" s="166" t="s">
        <v>150</v>
      </c>
      <c r="J116" s="166"/>
    </row>
    <row r="117" spans="1:11">
      <c r="B117" s="5"/>
      <c r="C117" s="168" t="s">
        <v>161</v>
      </c>
      <c r="D117" s="169"/>
      <c r="E117" s="166" t="s">
        <v>118</v>
      </c>
      <c r="F117" s="166"/>
      <c r="G117" s="166">
        <v>150</v>
      </c>
      <c r="H117" s="166"/>
      <c r="I117" s="166">
        <v>120</v>
      </c>
      <c r="J117" s="166"/>
    </row>
    <row r="119" spans="1:11" ht="15" customHeight="1">
      <c r="A119" s="133">
        <v>12</v>
      </c>
      <c r="B119" s="148" t="s">
        <v>165</v>
      </c>
      <c r="C119" s="149"/>
      <c r="D119" s="149"/>
      <c r="E119" s="149"/>
      <c r="F119" s="149"/>
      <c r="G119" s="149"/>
      <c r="H119" s="149"/>
      <c r="I119" s="149"/>
      <c r="J119" s="149"/>
      <c r="K119" s="186"/>
    </row>
    <row r="120" spans="1:11">
      <c r="A120" s="134"/>
      <c r="B120" s="150"/>
      <c r="C120" s="151"/>
      <c r="D120" s="151"/>
      <c r="E120" s="151"/>
      <c r="F120" s="151"/>
      <c r="G120" s="151"/>
      <c r="H120" s="151"/>
      <c r="I120" s="151"/>
      <c r="J120" s="151"/>
      <c r="K120" s="187"/>
    </row>
    <row r="121" spans="1:11">
      <c r="C121" s="68"/>
      <c r="D121" s="68"/>
      <c r="E121" s="68"/>
      <c r="F121" s="68"/>
      <c r="G121" s="68"/>
      <c r="H121" s="68"/>
      <c r="I121" s="68"/>
      <c r="J121" s="68"/>
      <c r="K121" s="68"/>
    </row>
    <row r="122" spans="1:11">
      <c r="B122" s="46" t="s">
        <v>168</v>
      </c>
      <c r="C122" s="185" t="s">
        <v>169</v>
      </c>
      <c r="D122" s="185"/>
      <c r="E122" s="185"/>
      <c r="F122" s="185"/>
      <c r="G122" s="185"/>
      <c r="H122" s="185"/>
      <c r="I122" s="185"/>
      <c r="J122" s="185"/>
      <c r="K122" s="185"/>
    </row>
    <row r="123" spans="1:11">
      <c r="B123" s="46"/>
      <c r="C123" s="185"/>
      <c r="D123" s="185"/>
      <c r="E123" s="185"/>
      <c r="F123" s="185"/>
      <c r="G123" s="185"/>
      <c r="H123" s="185"/>
      <c r="I123" s="185"/>
      <c r="J123" s="185"/>
      <c r="K123" s="185"/>
    </row>
    <row r="124" spans="1:11">
      <c r="B124" s="5"/>
    </row>
    <row r="125" spans="1:11">
      <c r="B125" s="5"/>
      <c r="C125" s="166" t="s">
        <v>166</v>
      </c>
      <c r="D125" s="166"/>
      <c r="E125" s="166" t="s">
        <v>37</v>
      </c>
      <c r="F125" s="166"/>
      <c r="G125" s="166" t="s">
        <v>64</v>
      </c>
      <c r="H125" s="166"/>
      <c r="I125" s="166" t="s">
        <v>150</v>
      </c>
      <c r="J125" s="166"/>
    </row>
    <row r="126" spans="1:11">
      <c r="B126" s="5"/>
      <c r="C126" s="168" t="s">
        <v>167</v>
      </c>
      <c r="D126" s="169"/>
      <c r="E126" s="166" t="s">
        <v>118</v>
      </c>
      <c r="F126" s="166"/>
      <c r="G126" s="166">
        <v>1500</v>
      </c>
      <c r="H126" s="166"/>
      <c r="I126" s="166">
        <v>1350</v>
      </c>
      <c r="J126" s="166"/>
    </row>
    <row r="128" spans="1:11">
      <c r="B128" s="46" t="s">
        <v>170</v>
      </c>
      <c r="C128" s="167" t="s">
        <v>137</v>
      </c>
      <c r="D128" s="167"/>
      <c r="E128" s="167"/>
      <c r="F128" s="167"/>
      <c r="G128" s="167"/>
      <c r="H128" s="167"/>
      <c r="I128" s="167"/>
      <c r="J128" s="167"/>
      <c r="K128" s="167"/>
    </row>
    <row r="129" spans="2:11">
      <c r="B129" s="5"/>
      <c r="C129" s="167"/>
      <c r="D129" s="167"/>
      <c r="E129" s="167"/>
      <c r="F129" s="167"/>
      <c r="G129" s="167"/>
      <c r="H129" s="167"/>
      <c r="I129" s="167"/>
      <c r="J129" s="167"/>
      <c r="K129" s="167"/>
    </row>
    <row r="130" spans="2:11">
      <c r="B130" s="5"/>
    </row>
    <row r="131" spans="2:11">
      <c r="B131" s="5"/>
      <c r="C131" s="166" t="s">
        <v>82</v>
      </c>
      <c r="D131" s="166"/>
      <c r="E131" s="166"/>
      <c r="F131" s="166" t="s">
        <v>37</v>
      </c>
      <c r="G131" s="166"/>
      <c r="H131" s="166" t="s">
        <v>83</v>
      </c>
      <c r="I131" s="166"/>
      <c r="J131" s="166"/>
    </row>
    <row r="132" spans="2:11">
      <c r="B132" s="5"/>
      <c r="C132" s="173" t="s">
        <v>40</v>
      </c>
      <c r="D132" s="173"/>
      <c r="E132" s="173"/>
      <c r="F132" s="166" t="s">
        <v>44</v>
      </c>
      <c r="G132" s="166"/>
      <c r="H132" s="166">
        <v>200</v>
      </c>
      <c r="I132" s="166"/>
      <c r="J132" s="166"/>
    </row>
    <row r="133" spans="2:11">
      <c r="B133" s="5"/>
      <c r="C133" s="173" t="s">
        <v>84</v>
      </c>
      <c r="D133" s="173"/>
      <c r="E133" s="173"/>
      <c r="F133" s="166" t="s">
        <v>118</v>
      </c>
      <c r="G133" s="166"/>
      <c r="H133" s="166">
        <v>15</v>
      </c>
      <c r="I133" s="166"/>
      <c r="J133" s="166"/>
    </row>
    <row r="134" spans="2:11">
      <c r="B134" s="5"/>
      <c r="C134" s="173" t="s">
        <v>85</v>
      </c>
      <c r="D134" s="173"/>
      <c r="E134" s="173"/>
      <c r="F134" s="166" t="s">
        <v>123</v>
      </c>
      <c r="G134" s="166"/>
      <c r="H134" s="166">
        <v>20000</v>
      </c>
      <c r="I134" s="166"/>
      <c r="J134" s="166"/>
    </row>
    <row r="135" spans="2:11">
      <c r="B135" s="5"/>
      <c r="C135" s="173" t="s">
        <v>86</v>
      </c>
      <c r="D135" s="173"/>
      <c r="E135" s="173"/>
      <c r="F135" s="166"/>
      <c r="G135" s="166"/>
      <c r="H135" s="166"/>
      <c r="I135" s="166"/>
      <c r="J135" s="166"/>
    </row>
    <row r="137" spans="2:11">
      <c r="B137" s="46" t="s">
        <v>171</v>
      </c>
      <c r="C137" s="174" t="s">
        <v>91</v>
      </c>
      <c r="D137" s="174"/>
      <c r="E137" s="174"/>
      <c r="F137" s="174"/>
      <c r="G137" s="174"/>
      <c r="H137" s="174"/>
      <c r="I137" s="174"/>
      <c r="J137" s="174"/>
      <c r="K137" s="174"/>
    </row>
    <row r="138" spans="2:11">
      <c r="B138" s="5"/>
      <c r="C138" s="174"/>
      <c r="D138" s="174"/>
      <c r="E138" s="174"/>
      <c r="F138" s="174"/>
      <c r="G138" s="174"/>
      <c r="H138" s="174"/>
      <c r="I138" s="174"/>
      <c r="J138" s="174"/>
      <c r="K138" s="174"/>
    </row>
    <row r="139" spans="2:11">
      <c r="B139" s="5"/>
    </row>
    <row r="140" spans="2:11">
      <c r="B140" s="5"/>
      <c r="C140" s="175" t="s">
        <v>88</v>
      </c>
      <c r="D140" s="176"/>
      <c r="E140" s="50" t="s">
        <v>37</v>
      </c>
      <c r="F140" s="177" t="s">
        <v>87</v>
      </c>
      <c r="G140" s="178"/>
      <c r="H140" s="175" t="s">
        <v>89</v>
      </c>
      <c r="I140" s="179"/>
      <c r="J140" s="176"/>
    </row>
    <row r="141" spans="2:11">
      <c r="B141" s="5"/>
      <c r="C141" s="168" t="s">
        <v>84</v>
      </c>
      <c r="D141" s="169"/>
      <c r="E141" s="67" t="s">
        <v>118</v>
      </c>
      <c r="F141" s="170">
        <v>10</v>
      </c>
      <c r="G141" s="171"/>
      <c r="H141" s="170" t="s">
        <v>38</v>
      </c>
      <c r="I141" s="172"/>
      <c r="J141" s="171"/>
    </row>
    <row r="142" spans="2:11">
      <c r="B142" s="5"/>
      <c r="C142" s="168" t="s">
        <v>86</v>
      </c>
      <c r="D142" s="169"/>
      <c r="E142" s="67"/>
      <c r="F142" s="170"/>
      <c r="G142" s="171"/>
      <c r="H142" s="170"/>
      <c r="I142" s="172"/>
      <c r="J142" s="171"/>
    </row>
    <row r="143" spans="2:11">
      <c r="B143" s="5"/>
      <c r="C143" s="170"/>
      <c r="D143" s="171"/>
      <c r="E143" s="67"/>
      <c r="F143" s="170"/>
      <c r="G143" s="171"/>
      <c r="H143" s="170"/>
      <c r="I143" s="172"/>
      <c r="J143" s="171"/>
    </row>
    <row r="144" spans="2:11">
      <c r="B144" s="5"/>
      <c r="C144" s="166"/>
      <c r="D144" s="166"/>
      <c r="E144" s="67"/>
      <c r="F144" s="166"/>
      <c r="G144" s="166"/>
      <c r="H144" s="166"/>
      <c r="I144" s="166"/>
      <c r="J144" s="166"/>
    </row>
    <row r="146" spans="2:11">
      <c r="B146" s="46" t="s">
        <v>172</v>
      </c>
      <c r="C146" s="167" t="s">
        <v>92</v>
      </c>
      <c r="D146" s="167"/>
      <c r="E146" s="167"/>
      <c r="F146" s="167"/>
      <c r="G146" s="167"/>
      <c r="H146" s="167"/>
      <c r="I146" s="167"/>
      <c r="J146" s="167"/>
      <c r="K146" s="167"/>
    </row>
    <row r="147" spans="2:11">
      <c r="B147" s="5"/>
      <c r="C147" s="167"/>
      <c r="D147" s="167"/>
      <c r="E147" s="167"/>
      <c r="F147" s="167"/>
      <c r="G147" s="167"/>
      <c r="H147" s="167"/>
      <c r="I147" s="167"/>
      <c r="J147" s="167"/>
      <c r="K147" s="167"/>
    </row>
    <row r="148" spans="2:11">
      <c r="B148" s="5"/>
    </row>
    <row r="149" spans="2:11">
      <c r="B149" s="5"/>
      <c r="C149" s="166" t="s">
        <v>82</v>
      </c>
      <c r="D149" s="166"/>
      <c r="E149" s="166"/>
      <c r="F149" s="166" t="s">
        <v>37</v>
      </c>
      <c r="G149" s="166"/>
      <c r="H149" s="166" t="s">
        <v>83</v>
      </c>
      <c r="I149" s="166"/>
      <c r="J149" s="166"/>
    </row>
    <row r="150" spans="2:11">
      <c r="B150" s="5"/>
      <c r="C150" s="166"/>
      <c r="D150" s="166"/>
      <c r="E150" s="166"/>
      <c r="F150" s="166"/>
      <c r="G150" s="166"/>
      <c r="H150" s="166"/>
      <c r="I150" s="166"/>
      <c r="J150" s="166"/>
    </row>
    <row r="151" spans="2:11">
      <c r="B151" s="5"/>
      <c r="C151" s="166"/>
      <c r="D151" s="166"/>
      <c r="E151" s="166"/>
      <c r="F151" s="166"/>
      <c r="G151" s="166"/>
      <c r="H151" s="166"/>
      <c r="I151" s="166"/>
      <c r="J151" s="166"/>
    </row>
    <row r="152" spans="2:11">
      <c r="B152" s="5"/>
      <c r="C152" s="166"/>
      <c r="D152" s="166"/>
      <c r="E152" s="166"/>
      <c r="F152" s="166"/>
      <c r="G152" s="166"/>
      <c r="H152" s="166"/>
      <c r="I152" s="166"/>
      <c r="J152" s="166"/>
    </row>
    <row r="153" spans="2:11">
      <c r="B153" s="5"/>
      <c r="C153" s="166"/>
      <c r="D153" s="166"/>
      <c r="E153" s="166"/>
      <c r="F153" s="166"/>
      <c r="G153" s="166"/>
      <c r="H153" s="166"/>
      <c r="I153" s="166"/>
      <c r="J153" s="166"/>
    </row>
    <row r="161" spans="1:11">
      <c r="F161" s="132" t="s">
        <v>173</v>
      </c>
      <c r="G161" s="132"/>
    </row>
    <row r="164" spans="1:11">
      <c r="A164" s="133">
        <v>13</v>
      </c>
      <c r="B164" s="181" t="s">
        <v>185</v>
      </c>
      <c r="C164" s="181"/>
      <c r="D164" s="181"/>
      <c r="E164" s="181"/>
      <c r="F164" s="181"/>
      <c r="G164" s="181"/>
      <c r="H164" s="181"/>
      <c r="I164" s="181"/>
      <c r="J164" s="181"/>
      <c r="K164" s="181"/>
    </row>
    <row r="165" spans="1:11">
      <c r="A165" s="134"/>
      <c r="B165" s="182"/>
      <c r="C165" s="182"/>
      <c r="D165" s="182"/>
      <c r="E165" s="182"/>
      <c r="F165" s="182"/>
      <c r="G165" s="182"/>
      <c r="H165" s="182"/>
      <c r="I165" s="182"/>
      <c r="J165" s="182"/>
      <c r="K165" s="182"/>
    </row>
    <row r="167" spans="1:11">
      <c r="B167" s="46" t="s">
        <v>186</v>
      </c>
      <c r="C167" t="s">
        <v>187</v>
      </c>
    </row>
    <row r="168" spans="1:11">
      <c r="B168" s="5"/>
    </row>
    <row r="169" spans="1:11" ht="31.5" customHeight="1">
      <c r="B169" s="5"/>
      <c r="C169" s="183" t="s">
        <v>188</v>
      </c>
      <c r="D169" s="183"/>
      <c r="E169" s="183"/>
      <c r="F169" s="50" t="s">
        <v>37</v>
      </c>
      <c r="G169" s="183" t="s">
        <v>189</v>
      </c>
      <c r="H169" s="183"/>
      <c r="I169" s="184" t="s">
        <v>190</v>
      </c>
      <c r="J169" s="184"/>
    </row>
    <row r="170" spans="1:11" ht="17.25">
      <c r="B170" s="5"/>
      <c r="C170" s="168" t="s">
        <v>191</v>
      </c>
      <c r="D170" s="180"/>
      <c r="E170" s="169"/>
      <c r="F170" s="67" t="s">
        <v>192</v>
      </c>
      <c r="G170" s="166">
        <v>100000</v>
      </c>
      <c r="H170" s="166"/>
      <c r="I170" s="166">
        <v>25</v>
      </c>
      <c r="J170" s="166"/>
    </row>
    <row r="171" spans="1:11">
      <c r="B171" s="5"/>
      <c r="C171" s="173" t="s">
        <v>193</v>
      </c>
      <c r="D171" s="173"/>
      <c r="E171" s="173"/>
      <c r="F171" s="67" t="s">
        <v>194</v>
      </c>
      <c r="G171" s="166">
        <v>1000000</v>
      </c>
      <c r="H171" s="166"/>
      <c r="I171" s="166">
        <v>20</v>
      </c>
      <c r="J171" s="166"/>
    </row>
    <row r="172" spans="1:11">
      <c r="B172" s="5"/>
      <c r="C172" s="173" t="s">
        <v>195</v>
      </c>
      <c r="D172" s="173"/>
      <c r="E172" s="173"/>
      <c r="F172" s="67" t="s">
        <v>194</v>
      </c>
      <c r="G172" s="166">
        <v>1000000</v>
      </c>
      <c r="H172" s="166"/>
      <c r="I172" s="166">
        <v>17</v>
      </c>
      <c r="J172" s="166"/>
    </row>
    <row r="174" spans="1:11">
      <c r="B174" s="98" t="s">
        <v>206</v>
      </c>
      <c r="C174" s="167" t="s">
        <v>137</v>
      </c>
      <c r="D174" s="167"/>
      <c r="E174" s="167"/>
      <c r="F174" s="167"/>
      <c r="G174" s="167"/>
      <c r="H174" s="167"/>
      <c r="I174" s="167"/>
      <c r="J174" s="167"/>
      <c r="K174" s="167"/>
    </row>
    <row r="175" spans="1:11">
      <c r="B175" s="5"/>
      <c r="C175" s="167"/>
      <c r="D175" s="167"/>
      <c r="E175" s="167"/>
      <c r="F175" s="167"/>
      <c r="G175" s="167"/>
      <c r="H175" s="167"/>
      <c r="I175" s="167"/>
      <c r="J175" s="167"/>
      <c r="K175" s="167"/>
    </row>
    <row r="176" spans="1:11">
      <c r="B176" s="5"/>
    </row>
    <row r="177" spans="2:11">
      <c r="B177" s="5"/>
      <c r="C177" s="166" t="s">
        <v>82</v>
      </c>
      <c r="D177" s="166"/>
      <c r="E177" s="166"/>
      <c r="F177" s="166" t="s">
        <v>37</v>
      </c>
      <c r="G177" s="166"/>
      <c r="H177" s="166" t="s">
        <v>83</v>
      </c>
      <c r="I177" s="166"/>
      <c r="J177" s="166"/>
    </row>
    <row r="178" spans="2:11">
      <c r="B178" s="5"/>
      <c r="C178" s="173" t="s">
        <v>40</v>
      </c>
      <c r="D178" s="173"/>
      <c r="E178" s="173"/>
      <c r="F178" s="166" t="s">
        <v>44</v>
      </c>
      <c r="G178" s="166"/>
      <c r="H178" s="166">
        <v>200</v>
      </c>
      <c r="I178" s="166"/>
      <c r="J178" s="166"/>
    </row>
    <row r="179" spans="2:11">
      <c r="B179" s="5"/>
      <c r="C179" s="173" t="s">
        <v>84</v>
      </c>
      <c r="D179" s="173"/>
      <c r="E179" s="173"/>
      <c r="F179" s="166" t="s">
        <v>118</v>
      </c>
      <c r="G179" s="166"/>
      <c r="H179" s="166">
        <v>15</v>
      </c>
      <c r="I179" s="166"/>
      <c r="J179" s="166"/>
    </row>
    <row r="180" spans="2:11">
      <c r="B180" s="5"/>
      <c r="C180" s="173" t="s">
        <v>85</v>
      </c>
      <c r="D180" s="173"/>
      <c r="E180" s="173"/>
      <c r="F180" s="166" t="s">
        <v>123</v>
      </c>
      <c r="G180" s="166"/>
      <c r="H180" s="166">
        <v>20000</v>
      </c>
      <c r="I180" s="166"/>
      <c r="J180" s="166"/>
    </row>
    <row r="181" spans="2:11">
      <c r="B181" s="5"/>
      <c r="C181" s="173" t="s">
        <v>86</v>
      </c>
      <c r="D181" s="173"/>
      <c r="E181" s="173"/>
      <c r="F181" s="166"/>
      <c r="G181" s="166"/>
      <c r="H181" s="166"/>
      <c r="I181" s="166"/>
      <c r="J181" s="166"/>
    </row>
    <row r="183" spans="2:11">
      <c r="B183" s="46" t="s">
        <v>207</v>
      </c>
      <c r="C183" s="174" t="s">
        <v>91</v>
      </c>
      <c r="D183" s="174"/>
      <c r="E183" s="174"/>
      <c r="F183" s="174"/>
      <c r="G183" s="174"/>
      <c r="H183" s="174"/>
      <c r="I183" s="174"/>
      <c r="J183" s="174"/>
      <c r="K183" s="174"/>
    </row>
    <row r="184" spans="2:11">
      <c r="B184" s="5"/>
      <c r="C184" s="174"/>
      <c r="D184" s="174"/>
      <c r="E184" s="174"/>
      <c r="F184" s="174"/>
      <c r="G184" s="174"/>
      <c r="H184" s="174"/>
      <c r="I184" s="174"/>
      <c r="J184" s="174"/>
      <c r="K184" s="174"/>
    </row>
    <row r="185" spans="2:11">
      <c r="B185" s="5"/>
    </row>
    <row r="186" spans="2:11">
      <c r="B186" s="5"/>
      <c r="C186" s="175" t="s">
        <v>88</v>
      </c>
      <c r="D186" s="176"/>
      <c r="E186" s="50" t="s">
        <v>37</v>
      </c>
      <c r="F186" s="177" t="s">
        <v>87</v>
      </c>
      <c r="G186" s="178"/>
      <c r="H186" s="175" t="s">
        <v>89</v>
      </c>
      <c r="I186" s="179"/>
      <c r="J186" s="176"/>
    </row>
    <row r="187" spans="2:11">
      <c r="B187" s="5"/>
      <c r="C187" s="168" t="s">
        <v>84</v>
      </c>
      <c r="D187" s="169"/>
      <c r="E187" s="67" t="s">
        <v>118</v>
      </c>
      <c r="F187" s="170">
        <v>10</v>
      </c>
      <c r="G187" s="171"/>
      <c r="H187" s="170" t="s">
        <v>38</v>
      </c>
      <c r="I187" s="172"/>
      <c r="J187" s="171"/>
    </row>
    <row r="188" spans="2:11">
      <c r="B188" s="5"/>
      <c r="C188" s="168" t="s">
        <v>86</v>
      </c>
      <c r="D188" s="169"/>
      <c r="E188" s="67"/>
      <c r="F188" s="170"/>
      <c r="G188" s="171"/>
      <c r="H188" s="170"/>
      <c r="I188" s="172"/>
      <c r="J188" s="171"/>
    </row>
    <row r="189" spans="2:11">
      <c r="B189" s="5"/>
      <c r="C189" s="170"/>
      <c r="D189" s="171"/>
      <c r="E189" s="67"/>
      <c r="F189" s="170"/>
      <c r="G189" s="171"/>
      <c r="H189" s="170"/>
      <c r="I189" s="172"/>
      <c r="J189" s="171"/>
    </row>
    <row r="190" spans="2:11">
      <c r="B190" s="5"/>
      <c r="C190" s="166"/>
      <c r="D190" s="166"/>
      <c r="E190" s="67"/>
      <c r="F190" s="166"/>
      <c r="G190" s="166"/>
      <c r="H190" s="166"/>
      <c r="I190" s="166"/>
      <c r="J190" s="166"/>
    </row>
    <row r="192" spans="2:11">
      <c r="B192" s="46" t="s">
        <v>208</v>
      </c>
      <c r="C192" s="167" t="s">
        <v>92</v>
      </c>
      <c r="D192" s="167"/>
      <c r="E192" s="167"/>
      <c r="F192" s="167"/>
      <c r="G192" s="167"/>
      <c r="H192" s="167"/>
      <c r="I192" s="167"/>
      <c r="J192" s="167"/>
      <c r="K192" s="167"/>
    </row>
    <row r="193" spans="2:11">
      <c r="B193" s="5"/>
      <c r="C193" s="167"/>
      <c r="D193" s="167"/>
      <c r="E193" s="167"/>
      <c r="F193" s="167"/>
      <c r="G193" s="167"/>
      <c r="H193" s="167"/>
      <c r="I193" s="167"/>
      <c r="J193" s="167"/>
      <c r="K193" s="167"/>
    </row>
    <row r="194" spans="2:11">
      <c r="B194" s="5"/>
    </row>
    <row r="195" spans="2:11">
      <c r="B195" s="5"/>
      <c r="C195" s="166" t="s">
        <v>82</v>
      </c>
      <c r="D195" s="166"/>
      <c r="E195" s="166"/>
      <c r="F195" s="166" t="s">
        <v>37</v>
      </c>
      <c r="G195" s="166"/>
      <c r="H195" s="166" t="s">
        <v>83</v>
      </c>
      <c r="I195" s="166"/>
      <c r="J195" s="166"/>
    </row>
    <row r="196" spans="2:11">
      <c r="B196" s="5"/>
      <c r="C196" s="166"/>
      <c r="D196" s="166"/>
      <c r="E196" s="166"/>
      <c r="F196" s="166"/>
      <c r="G196" s="166"/>
      <c r="H196" s="166"/>
      <c r="I196" s="166"/>
      <c r="J196" s="166"/>
    </row>
    <row r="197" spans="2:11">
      <c r="B197" s="5"/>
      <c r="C197" s="166"/>
      <c r="D197" s="166"/>
      <c r="E197" s="166"/>
      <c r="F197" s="166"/>
      <c r="G197" s="166"/>
      <c r="H197" s="166"/>
      <c r="I197" s="166"/>
      <c r="J197" s="166"/>
    </row>
    <row r="198" spans="2:11">
      <c r="B198" s="5"/>
      <c r="C198" s="166"/>
      <c r="D198" s="166"/>
      <c r="E198" s="166"/>
      <c r="F198" s="166"/>
      <c r="G198" s="166"/>
      <c r="H198" s="166"/>
      <c r="I198" s="166"/>
      <c r="J198" s="166"/>
    </row>
    <row r="199" spans="2:11">
      <c r="B199" s="5"/>
      <c r="C199" s="166"/>
      <c r="D199" s="166"/>
      <c r="E199" s="166"/>
      <c r="F199" s="166"/>
      <c r="G199" s="166"/>
      <c r="H199" s="166"/>
      <c r="I199" s="166"/>
      <c r="J199" s="166"/>
    </row>
    <row r="213" spans="1:11">
      <c r="F213" s="132" t="s">
        <v>209</v>
      </c>
      <c r="G213" s="132"/>
    </row>
    <row r="216" spans="1:11">
      <c r="A216" s="133">
        <v>14</v>
      </c>
      <c r="B216" s="198" t="s">
        <v>210</v>
      </c>
      <c r="C216" s="199"/>
      <c r="D216" s="199"/>
      <c r="E216" s="199"/>
      <c r="F216" s="199"/>
      <c r="G216" s="199"/>
      <c r="H216" s="199"/>
      <c r="I216" s="199"/>
      <c r="J216" s="199"/>
      <c r="K216" s="200"/>
    </row>
    <row r="217" spans="1:11">
      <c r="A217" s="134"/>
      <c r="B217" s="201"/>
      <c r="C217" s="202"/>
      <c r="D217" s="202"/>
      <c r="E217" s="202"/>
      <c r="F217" s="202"/>
      <c r="G217" s="202"/>
      <c r="H217" s="202"/>
      <c r="I217" s="202"/>
      <c r="J217" s="202"/>
      <c r="K217" s="203"/>
    </row>
    <row r="219" spans="1:11" ht="15" customHeight="1">
      <c r="B219" s="46" t="s">
        <v>211</v>
      </c>
      <c r="C219" s="185" t="s">
        <v>212</v>
      </c>
      <c r="D219" s="185"/>
      <c r="E219" s="185"/>
      <c r="F219" s="185"/>
      <c r="G219" s="185"/>
      <c r="H219" s="185"/>
      <c r="I219" s="185"/>
      <c r="J219" s="185"/>
      <c r="K219" s="185"/>
    </row>
    <row r="220" spans="1:11">
      <c r="B220" s="5"/>
    </row>
    <row r="221" spans="1:11" ht="15" customHeight="1">
      <c r="B221" s="5"/>
      <c r="C221" s="188" t="s">
        <v>188</v>
      </c>
      <c r="D221" s="188"/>
      <c r="E221" s="188"/>
      <c r="F221" s="188" t="s">
        <v>37</v>
      </c>
      <c r="G221" s="188"/>
      <c r="H221" s="188" t="s">
        <v>102</v>
      </c>
      <c r="I221" s="188"/>
      <c r="J221" s="188"/>
    </row>
    <row r="222" spans="1:11">
      <c r="B222" s="5"/>
      <c r="C222" s="173" t="s">
        <v>213</v>
      </c>
      <c r="D222" s="173"/>
      <c r="E222" s="173"/>
      <c r="F222" s="166" t="s">
        <v>215</v>
      </c>
      <c r="G222" s="166"/>
      <c r="H222" s="166"/>
      <c r="I222" s="166"/>
      <c r="J222" s="166"/>
    </row>
    <row r="223" spans="1:11" ht="17.25">
      <c r="B223" s="5"/>
      <c r="C223" s="173" t="s">
        <v>214</v>
      </c>
      <c r="D223" s="173"/>
      <c r="E223" s="173"/>
      <c r="F223" s="166" t="s">
        <v>216</v>
      </c>
      <c r="G223" s="166"/>
      <c r="H223" s="166"/>
      <c r="I223" s="166"/>
      <c r="J223" s="166"/>
    </row>
    <row r="226" spans="2:11">
      <c r="B226" s="98" t="s">
        <v>217</v>
      </c>
      <c r="C226" s="167" t="s">
        <v>218</v>
      </c>
      <c r="D226" s="167"/>
      <c r="E226" s="167"/>
      <c r="F226" s="167"/>
      <c r="G226" s="167"/>
      <c r="H226" s="167"/>
      <c r="I226" s="167"/>
      <c r="J226" s="167"/>
      <c r="K226" s="167"/>
    </row>
    <row r="227" spans="2:11">
      <c r="B227" s="5"/>
      <c r="C227" s="167"/>
      <c r="D227" s="167"/>
      <c r="E227" s="167"/>
      <c r="F227" s="167"/>
      <c r="G227" s="167"/>
      <c r="H227" s="167"/>
      <c r="I227" s="167"/>
      <c r="J227" s="167"/>
      <c r="K227" s="167"/>
    </row>
    <row r="228" spans="2:11">
      <c r="B228" s="5"/>
    </row>
    <row r="229" spans="2:11">
      <c r="B229" s="5"/>
      <c r="C229" s="166" t="s">
        <v>219</v>
      </c>
      <c r="D229" s="166"/>
      <c r="E229" s="166"/>
      <c r="F229" s="78" t="s">
        <v>37</v>
      </c>
      <c r="G229" s="166" t="s">
        <v>64</v>
      </c>
      <c r="H229" s="166"/>
      <c r="I229" s="166" t="s">
        <v>65</v>
      </c>
      <c r="J229" s="166"/>
    </row>
    <row r="230" spans="2:11">
      <c r="B230" s="5"/>
      <c r="C230" s="173" t="s">
        <v>220</v>
      </c>
      <c r="D230" s="173"/>
      <c r="E230" s="173"/>
      <c r="F230" s="78" t="s">
        <v>118</v>
      </c>
      <c r="G230" s="166">
        <v>150000</v>
      </c>
      <c r="H230" s="166"/>
      <c r="I230" s="166">
        <v>135000</v>
      </c>
      <c r="J230" s="166"/>
    </row>
    <row r="231" spans="2:11">
      <c r="B231" s="5"/>
      <c r="C231" s="173" t="s">
        <v>221</v>
      </c>
      <c r="D231" s="173"/>
      <c r="E231" s="173"/>
      <c r="F231" s="78" t="s">
        <v>118</v>
      </c>
      <c r="G231" s="166">
        <v>80000</v>
      </c>
      <c r="H231" s="166"/>
      <c r="I231" s="166">
        <v>70000</v>
      </c>
      <c r="J231" s="166"/>
    </row>
    <row r="233" spans="2:11">
      <c r="B233" s="46" t="s">
        <v>222</v>
      </c>
      <c r="C233" s="167" t="s">
        <v>137</v>
      </c>
      <c r="D233" s="167"/>
      <c r="E233" s="167"/>
      <c r="F233" s="167"/>
      <c r="G233" s="167"/>
      <c r="H233" s="167"/>
      <c r="I233" s="167"/>
      <c r="J233" s="167"/>
      <c r="K233" s="167"/>
    </row>
    <row r="234" spans="2:11">
      <c r="B234" s="5"/>
      <c r="C234" s="167"/>
      <c r="D234" s="167"/>
      <c r="E234" s="167"/>
      <c r="F234" s="167"/>
      <c r="G234" s="167"/>
      <c r="H234" s="167"/>
      <c r="I234" s="167"/>
      <c r="J234" s="167"/>
      <c r="K234" s="167"/>
    </row>
    <row r="235" spans="2:11">
      <c r="B235" s="5"/>
    </row>
    <row r="236" spans="2:11">
      <c r="B236" s="5"/>
      <c r="C236" s="166" t="s">
        <v>82</v>
      </c>
      <c r="D236" s="166"/>
      <c r="E236" s="166"/>
      <c r="F236" s="166" t="s">
        <v>37</v>
      </c>
      <c r="G236" s="166"/>
      <c r="H236" s="166" t="s">
        <v>83</v>
      </c>
      <c r="I236" s="166"/>
      <c r="J236" s="166"/>
    </row>
    <row r="237" spans="2:11">
      <c r="B237" s="5"/>
      <c r="C237" s="173" t="s">
        <v>40</v>
      </c>
      <c r="D237" s="173"/>
      <c r="E237" s="173"/>
      <c r="F237" s="166" t="s">
        <v>44</v>
      </c>
      <c r="G237" s="166"/>
      <c r="H237" s="166">
        <v>200</v>
      </c>
      <c r="I237" s="166"/>
      <c r="J237" s="166"/>
    </row>
    <row r="238" spans="2:11">
      <c r="B238" s="5"/>
      <c r="C238" s="173" t="s">
        <v>84</v>
      </c>
      <c r="D238" s="173"/>
      <c r="E238" s="173"/>
      <c r="F238" s="166" t="s">
        <v>118</v>
      </c>
      <c r="G238" s="166"/>
      <c r="H238" s="166">
        <v>15</v>
      </c>
      <c r="I238" s="166"/>
      <c r="J238" s="166"/>
    </row>
    <row r="239" spans="2:11">
      <c r="B239" s="5"/>
      <c r="C239" s="173" t="s">
        <v>85</v>
      </c>
      <c r="D239" s="173"/>
      <c r="E239" s="173"/>
      <c r="F239" s="166" t="s">
        <v>123</v>
      </c>
      <c r="G239" s="166"/>
      <c r="H239" s="166">
        <v>20000</v>
      </c>
      <c r="I239" s="166"/>
      <c r="J239" s="166"/>
    </row>
    <row r="240" spans="2:11">
      <c r="B240" s="5"/>
      <c r="C240" s="173" t="s">
        <v>86</v>
      </c>
      <c r="D240" s="173"/>
      <c r="E240" s="173"/>
      <c r="F240" s="166"/>
      <c r="G240" s="166"/>
      <c r="H240" s="166"/>
      <c r="I240" s="166"/>
      <c r="J240" s="166"/>
    </row>
    <row r="242" spans="2:11">
      <c r="B242" s="46" t="s">
        <v>223</v>
      </c>
      <c r="C242" s="174" t="s">
        <v>91</v>
      </c>
      <c r="D242" s="174"/>
      <c r="E242" s="174"/>
      <c r="F242" s="174"/>
      <c r="G242" s="174"/>
      <c r="H242" s="174"/>
      <c r="I242" s="174"/>
      <c r="J242" s="174"/>
      <c r="K242" s="174"/>
    </row>
    <row r="243" spans="2:11">
      <c r="B243" s="5"/>
      <c r="C243" s="174"/>
      <c r="D243" s="174"/>
      <c r="E243" s="174"/>
      <c r="F243" s="174"/>
      <c r="G243" s="174"/>
      <c r="H243" s="174"/>
      <c r="I243" s="174"/>
      <c r="J243" s="174"/>
      <c r="K243" s="174"/>
    </row>
    <row r="244" spans="2:11">
      <c r="B244" s="5"/>
    </row>
    <row r="245" spans="2:11">
      <c r="B245" s="99"/>
      <c r="C245" s="175" t="s">
        <v>88</v>
      </c>
      <c r="D245" s="176"/>
      <c r="E245" s="79" t="s">
        <v>37</v>
      </c>
      <c r="F245" s="177" t="s">
        <v>87</v>
      </c>
      <c r="G245" s="178"/>
      <c r="H245" s="175" t="s">
        <v>89</v>
      </c>
      <c r="I245" s="179"/>
      <c r="J245" s="176"/>
    </row>
    <row r="246" spans="2:11">
      <c r="B246" s="5"/>
      <c r="C246" s="168" t="s">
        <v>84</v>
      </c>
      <c r="D246" s="169"/>
      <c r="E246" s="78" t="s">
        <v>118</v>
      </c>
      <c r="F246" s="170">
        <v>10</v>
      </c>
      <c r="G246" s="171"/>
      <c r="H246" s="170" t="s">
        <v>38</v>
      </c>
      <c r="I246" s="172"/>
      <c r="J246" s="171"/>
    </row>
    <row r="247" spans="2:11">
      <c r="B247" s="5"/>
      <c r="C247" s="168" t="s">
        <v>86</v>
      </c>
      <c r="D247" s="169"/>
      <c r="E247" s="78"/>
      <c r="F247" s="170"/>
      <c r="G247" s="171"/>
      <c r="H247" s="170"/>
      <c r="I247" s="172"/>
      <c r="J247" s="171"/>
    </row>
    <row r="248" spans="2:11">
      <c r="B248" s="5"/>
      <c r="C248" s="170"/>
      <c r="D248" s="171"/>
      <c r="E248" s="78"/>
      <c r="F248" s="170"/>
      <c r="G248" s="171"/>
      <c r="H248" s="170"/>
      <c r="I248" s="172"/>
      <c r="J248" s="171"/>
    </row>
    <row r="249" spans="2:11">
      <c r="B249" s="5"/>
      <c r="C249" s="166"/>
      <c r="D249" s="166"/>
      <c r="E249" s="78"/>
      <c r="F249" s="166"/>
      <c r="G249" s="166"/>
      <c r="H249" s="166"/>
      <c r="I249" s="166"/>
      <c r="J249" s="166"/>
    </row>
    <row r="251" spans="2:11">
      <c r="B251" s="46" t="s">
        <v>224</v>
      </c>
      <c r="C251" s="167" t="s">
        <v>92</v>
      </c>
      <c r="D251" s="167"/>
      <c r="E251" s="167"/>
      <c r="F251" s="167"/>
      <c r="G251" s="167"/>
      <c r="H251" s="167"/>
      <c r="I251" s="167"/>
      <c r="J251" s="167"/>
      <c r="K251" s="167"/>
    </row>
    <row r="252" spans="2:11">
      <c r="B252" s="5"/>
      <c r="C252" s="167"/>
      <c r="D252" s="167"/>
      <c r="E252" s="167"/>
      <c r="F252" s="167"/>
      <c r="G252" s="167"/>
      <c r="H252" s="167"/>
      <c r="I252" s="167"/>
      <c r="J252" s="167"/>
      <c r="K252" s="167"/>
    </row>
    <row r="253" spans="2:11">
      <c r="B253" s="5"/>
    </row>
    <row r="254" spans="2:11">
      <c r="B254" s="5"/>
      <c r="C254" s="166" t="s">
        <v>82</v>
      </c>
      <c r="D254" s="166"/>
      <c r="E254" s="166"/>
      <c r="F254" s="166" t="s">
        <v>37</v>
      </c>
      <c r="G254" s="166"/>
      <c r="H254" s="166" t="s">
        <v>83</v>
      </c>
      <c r="I254" s="166"/>
      <c r="J254" s="166"/>
    </row>
    <row r="255" spans="2:11">
      <c r="B255" s="5"/>
      <c r="C255" s="166"/>
      <c r="D255" s="166"/>
      <c r="E255" s="166"/>
      <c r="F255" s="166"/>
      <c r="G255" s="166"/>
      <c r="H255" s="166"/>
      <c r="I255" s="166"/>
      <c r="J255" s="166"/>
    </row>
    <row r="256" spans="2:11">
      <c r="B256" s="5"/>
      <c r="C256" s="166"/>
      <c r="D256" s="166"/>
      <c r="E256" s="166"/>
      <c r="F256" s="166"/>
      <c r="G256" s="166"/>
      <c r="H256" s="166"/>
      <c r="I256" s="166"/>
      <c r="J256" s="166"/>
    </row>
    <row r="257" spans="2:10">
      <c r="B257" s="5"/>
      <c r="C257" s="166"/>
      <c r="D257" s="166"/>
      <c r="E257" s="166"/>
      <c r="F257" s="166"/>
      <c r="G257" s="166"/>
      <c r="H257" s="166"/>
      <c r="I257" s="166"/>
      <c r="J257" s="166"/>
    </row>
    <row r="258" spans="2:10">
      <c r="B258" s="5"/>
      <c r="C258" s="166"/>
      <c r="D258" s="166"/>
      <c r="E258" s="166"/>
      <c r="F258" s="166"/>
      <c r="G258" s="166"/>
      <c r="H258" s="166"/>
      <c r="I258" s="166"/>
      <c r="J258" s="166"/>
    </row>
    <row r="266" spans="2:10">
      <c r="F266" s="132" t="s">
        <v>225</v>
      </c>
      <c r="G266" s="132"/>
    </row>
  </sheetData>
  <mergeCells count="366">
    <mergeCell ref="C222:E222"/>
    <mergeCell ref="F222:G222"/>
    <mergeCell ref="H222:J222"/>
    <mergeCell ref="C223:E223"/>
    <mergeCell ref="F223:G223"/>
    <mergeCell ref="H223:J223"/>
    <mergeCell ref="A216:A217"/>
    <mergeCell ref="B216:K217"/>
    <mergeCell ref="C221:E221"/>
    <mergeCell ref="F221:G221"/>
    <mergeCell ref="H221:J221"/>
    <mergeCell ref="C219:K219"/>
    <mergeCell ref="A110:A111"/>
    <mergeCell ref="B110:K111"/>
    <mergeCell ref="C113:K114"/>
    <mergeCell ref="C116:D116"/>
    <mergeCell ref="E116:F116"/>
    <mergeCell ref="G116:H116"/>
    <mergeCell ref="I116:J116"/>
    <mergeCell ref="C117:D117"/>
    <mergeCell ref="E117:F117"/>
    <mergeCell ref="G117:H117"/>
    <mergeCell ref="I117:J117"/>
    <mergeCell ref="A96:A97"/>
    <mergeCell ref="B96:K97"/>
    <mergeCell ref="C59:K59"/>
    <mergeCell ref="C99:K100"/>
    <mergeCell ref="C102:D102"/>
    <mergeCell ref="E102:F102"/>
    <mergeCell ref="G102:H102"/>
    <mergeCell ref="I102:J102"/>
    <mergeCell ref="C103:D103"/>
    <mergeCell ref="E103:F103"/>
    <mergeCell ref="G103:H103"/>
    <mergeCell ref="I103:J103"/>
    <mergeCell ref="C64:K64"/>
    <mergeCell ref="C61:E61"/>
    <mergeCell ref="G61:H61"/>
    <mergeCell ref="C62:E62"/>
    <mergeCell ref="G62:H62"/>
    <mergeCell ref="C69:K70"/>
    <mergeCell ref="C72:E72"/>
    <mergeCell ref="F72:G72"/>
    <mergeCell ref="H72:J72"/>
    <mergeCell ref="C73:E73"/>
    <mergeCell ref="F73:G73"/>
    <mergeCell ref="H73:J73"/>
    <mergeCell ref="C50:E50"/>
    <mergeCell ref="F50:G50"/>
    <mergeCell ref="H50:J50"/>
    <mergeCell ref="F53:G53"/>
    <mergeCell ref="C48:E48"/>
    <mergeCell ref="F48:G48"/>
    <mergeCell ref="H48:J48"/>
    <mergeCell ref="C49:E49"/>
    <mergeCell ref="F49:G49"/>
    <mergeCell ref="H49:J49"/>
    <mergeCell ref="C45:E45"/>
    <mergeCell ref="F45:G45"/>
    <mergeCell ref="H45:J45"/>
    <mergeCell ref="C46:E46"/>
    <mergeCell ref="F46:G46"/>
    <mergeCell ref="H46:J46"/>
    <mergeCell ref="C47:E47"/>
    <mergeCell ref="F47:G47"/>
    <mergeCell ref="H47:J47"/>
    <mergeCell ref="C38:D38"/>
    <mergeCell ref="F38:G38"/>
    <mergeCell ref="H38:J38"/>
    <mergeCell ref="C39:D39"/>
    <mergeCell ref="F39:G39"/>
    <mergeCell ref="H39:J39"/>
    <mergeCell ref="C41:K42"/>
    <mergeCell ref="C44:E44"/>
    <mergeCell ref="F44:G44"/>
    <mergeCell ref="H44:J44"/>
    <mergeCell ref="C29:E29"/>
    <mergeCell ref="F29:G29"/>
    <mergeCell ref="H29:J29"/>
    <mergeCell ref="C37:D37"/>
    <mergeCell ref="F37:G37"/>
    <mergeCell ref="H37:J37"/>
    <mergeCell ref="C35:D35"/>
    <mergeCell ref="C30:E30"/>
    <mergeCell ref="F30:G30"/>
    <mergeCell ref="H30:J30"/>
    <mergeCell ref="C32:K33"/>
    <mergeCell ref="C36:D36"/>
    <mergeCell ref="F35:G35"/>
    <mergeCell ref="H35:J35"/>
    <mergeCell ref="F36:G36"/>
    <mergeCell ref="H36:J36"/>
    <mergeCell ref="C26:E26"/>
    <mergeCell ref="F26:G26"/>
    <mergeCell ref="H26:J26"/>
    <mergeCell ref="C27:E27"/>
    <mergeCell ref="F27:G27"/>
    <mergeCell ref="H27:J27"/>
    <mergeCell ref="C28:E28"/>
    <mergeCell ref="F28:G28"/>
    <mergeCell ref="H28:J28"/>
    <mergeCell ref="G15:H15"/>
    <mergeCell ref="I15:J15"/>
    <mergeCell ref="I19:J19"/>
    <mergeCell ref="C11:K12"/>
    <mergeCell ref="C14:D14"/>
    <mergeCell ref="E14:F14"/>
    <mergeCell ref="G14:H14"/>
    <mergeCell ref="I14:J14"/>
    <mergeCell ref="C23:K24"/>
    <mergeCell ref="A56:A57"/>
    <mergeCell ref="B56:K57"/>
    <mergeCell ref="A3:A4"/>
    <mergeCell ref="B3:K4"/>
    <mergeCell ref="C6:K6"/>
    <mergeCell ref="C8:E8"/>
    <mergeCell ref="F8:G8"/>
    <mergeCell ref="H8:J8"/>
    <mergeCell ref="I20:J20"/>
    <mergeCell ref="I21:J21"/>
    <mergeCell ref="C9:E9"/>
    <mergeCell ref="F9:G9"/>
    <mergeCell ref="H9:J9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15:D15"/>
    <mergeCell ref="E15:F15"/>
    <mergeCell ref="C66:E66"/>
    <mergeCell ref="G66:H66"/>
    <mergeCell ref="C67:E67"/>
    <mergeCell ref="G67:H67"/>
    <mergeCell ref="C76:E76"/>
    <mergeCell ref="F76:G76"/>
    <mergeCell ref="H76:J76"/>
    <mergeCell ref="C78:K79"/>
    <mergeCell ref="C81:D81"/>
    <mergeCell ref="F81:G81"/>
    <mergeCell ref="H81:J81"/>
    <mergeCell ref="C74:E74"/>
    <mergeCell ref="F74:G74"/>
    <mergeCell ref="H74:J74"/>
    <mergeCell ref="C75:E75"/>
    <mergeCell ref="F75:G75"/>
    <mergeCell ref="H75:J75"/>
    <mergeCell ref="C84:D84"/>
    <mergeCell ref="F84:G84"/>
    <mergeCell ref="H84:J84"/>
    <mergeCell ref="C85:D85"/>
    <mergeCell ref="F85:G85"/>
    <mergeCell ref="H85:J85"/>
    <mergeCell ref="C82:D82"/>
    <mergeCell ref="F82:G82"/>
    <mergeCell ref="H82:J82"/>
    <mergeCell ref="C83:D83"/>
    <mergeCell ref="F83:G83"/>
    <mergeCell ref="H83:J83"/>
    <mergeCell ref="C92:E92"/>
    <mergeCell ref="F92:G92"/>
    <mergeCell ref="H92:J92"/>
    <mergeCell ref="C93:E93"/>
    <mergeCell ref="F93:G93"/>
    <mergeCell ref="H93:J93"/>
    <mergeCell ref="C87:K88"/>
    <mergeCell ref="C90:E90"/>
    <mergeCell ref="F90:G90"/>
    <mergeCell ref="H90:J90"/>
    <mergeCell ref="C91:E91"/>
    <mergeCell ref="F91:G91"/>
    <mergeCell ref="H91:J91"/>
    <mergeCell ref="F107:G107"/>
    <mergeCell ref="C94:E94"/>
    <mergeCell ref="F94:G94"/>
    <mergeCell ref="H94:J94"/>
    <mergeCell ref="C104:D104"/>
    <mergeCell ref="E104:F104"/>
    <mergeCell ref="G104:H104"/>
    <mergeCell ref="I104:J104"/>
    <mergeCell ref="C125:D125"/>
    <mergeCell ref="E125:F125"/>
    <mergeCell ref="G125:H125"/>
    <mergeCell ref="I125:J125"/>
    <mergeCell ref="A119:A120"/>
    <mergeCell ref="C122:K123"/>
    <mergeCell ref="C128:K129"/>
    <mergeCell ref="C131:E131"/>
    <mergeCell ref="F131:G131"/>
    <mergeCell ref="H131:J131"/>
    <mergeCell ref="C132:E132"/>
    <mergeCell ref="F132:G132"/>
    <mergeCell ref="H132:J132"/>
    <mergeCell ref="C126:D126"/>
    <mergeCell ref="E126:F126"/>
    <mergeCell ref="G126:H126"/>
    <mergeCell ref="I126:J126"/>
    <mergeCell ref="B119:K120"/>
    <mergeCell ref="C133:E133"/>
    <mergeCell ref="F133:G133"/>
    <mergeCell ref="H133:J133"/>
    <mergeCell ref="C134:E134"/>
    <mergeCell ref="F134:G134"/>
    <mergeCell ref="H134:J134"/>
    <mergeCell ref="C135:E135"/>
    <mergeCell ref="F135:G135"/>
    <mergeCell ref="H135:J135"/>
    <mergeCell ref="C137:K138"/>
    <mergeCell ref="C140:D140"/>
    <mergeCell ref="F140:G140"/>
    <mergeCell ref="H140:J140"/>
    <mergeCell ref="C141:D141"/>
    <mergeCell ref="F141:G141"/>
    <mergeCell ref="H141:J141"/>
    <mergeCell ref="C142:D142"/>
    <mergeCell ref="F142:G142"/>
    <mergeCell ref="H142:J142"/>
    <mergeCell ref="C143:D143"/>
    <mergeCell ref="F143:G143"/>
    <mergeCell ref="H143:J143"/>
    <mergeCell ref="C144:D144"/>
    <mergeCell ref="F144:G144"/>
    <mergeCell ref="H144:J144"/>
    <mergeCell ref="C146:K147"/>
    <mergeCell ref="C149:E149"/>
    <mergeCell ref="F149:G149"/>
    <mergeCell ref="H149:J149"/>
    <mergeCell ref="C150:E150"/>
    <mergeCell ref="F150:G150"/>
    <mergeCell ref="H150:J150"/>
    <mergeCell ref="C151:E151"/>
    <mergeCell ref="F151:G151"/>
    <mergeCell ref="H151:J151"/>
    <mergeCell ref="C152:E152"/>
    <mergeCell ref="F152:G152"/>
    <mergeCell ref="H152:J152"/>
    <mergeCell ref="C153:E153"/>
    <mergeCell ref="F153:G153"/>
    <mergeCell ref="H153:J153"/>
    <mergeCell ref="F161:G161"/>
    <mergeCell ref="A164:A165"/>
    <mergeCell ref="B164:K165"/>
    <mergeCell ref="C169:E169"/>
    <mergeCell ref="G169:H169"/>
    <mergeCell ref="I169:J169"/>
    <mergeCell ref="C170:E170"/>
    <mergeCell ref="G170:H170"/>
    <mergeCell ref="I170:J170"/>
    <mergeCell ref="C171:E171"/>
    <mergeCell ref="G171:H171"/>
    <mergeCell ref="I171:J171"/>
    <mergeCell ref="C172:E172"/>
    <mergeCell ref="G172:H172"/>
    <mergeCell ref="I172:J172"/>
    <mergeCell ref="C174:K175"/>
    <mergeCell ref="C177:E177"/>
    <mergeCell ref="F177:G177"/>
    <mergeCell ref="H177:J177"/>
    <mergeCell ref="C178:E178"/>
    <mergeCell ref="F178:G178"/>
    <mergeCell ref="H178:J178"/>
    <mergeCell ref="C179:E179"/>
    <mergeCell ref="F179:G179"/>
    <mergeCell ref="H179:J179"/>
    <mergeCell ref="C180:E180"/>
    <mergeCell ref="F180:G180"/>
    <mergeCell ref="H180:J180"/>
    <mergeCell ref="C181:E181"/>
    <mergeCell ref="F181:G181"/>
    <mergeCell ref="H181:J181"/>
    <mergeCell ref="C183:K184"/>
    <mergeCell ref="C186:D186"/>
    <mergeCell ref="F186:G186"/>
    <mergeCell ref="H186:J186"/>
    <mergeCell ref="C187:D187"/>
    <mergeCell ref="F187:G187"/>
    <mergeCell ref="H187:J187"/>
    <mergeCell ref="C188:D188"/>
    <mergeCell ref="F188:G188"/>
    <mergeCell ref="H188:J188"/>
    <mergeCell ref="C189:D189"/>
    <mergeCell ref="F189:G189"/>
    <mergeCell ref="H189:J189"/>
    <mergeCell ref="C190:D190"/>
    <mergeCell ref="F190:G190"/>
    <mergeCell ref="H190:J190"/>
    <mergeCell ref="C192:K193"/>
    <mergeCell ref="C195:E195"/>
    <mergeCell ref="F195:G195"/>
    <mergeCell ref="H195:J195"/>
    <mergeCell ref="C196:E196"/>
    <mergeCell ref="F196:G196"/>
    <mergeCell ref="H196:J196"/>
    <mergeCell ref="F213:G213"/>
    <mergeCell ref="C197:E197"/>
    <mergeCell ref="F197:G197"/>
    <mergeCell ref="H197:J197"/>
    <mergeCell ref="C198:E198"/>
    <mergeCell ref="F198:G198"/>
    <mergeCell ref="H198:J198"/>
    <mergeCell ref="C199:E199"/>
    <mergeCell ref="F199:G199"/>
    <mergeCell ref="H199:J199"/>
    <mergeCell ref="C226:K227"/>
    <mergeCell ref="C229:E229"/>
    <mergeCell ref="G229:H229"/>
    <mergeCell ref="I229:J229"/>
    <mergeCell ref="C230:E230"/>
    <mergeCell ref="G230:H230"/>
    <mergeCell ref="I230:J230"/>
    <mergeCell ref="C231:E231"/>
    <mergeCell ref="G231:H231"/>
    <mergeCell ref="I231:J231"/>
    <mergeCell ref="C233:K234"/>
    <mergeCell ref="C236:E236"/>
    <mergeCell ref="F236:G236"/>
    <mergeCell ref="H236:J236"/>
    <mergeCell ref="C237:E237"/>
    <mergeCell ref="F237:G237"/>
    <mergeCell ref="H237:J237"/>
    <mergeCell ref="C238:E238"/>
    <mergeCell ref="F238:G238"/>
    <mergeCell ref="H238:J238"/>
    <mergeCell ref="C239:E239"/>
    <mergeCell ref="F239:G239"/>
    <mergeCell ref="H239:J239"/>
    <mergeCell ref="C240:E240"/>
    <mergeCell ref="F240:G240"/>
    <mergeCell ref="H240:J240"/>
    <mergeCell ref="C242:K243"/>
    <mergeCell ref="C245:D245"/>
    <mergeCell ref="F245:G245"/>
    <mergeCell ref="H245:J245"/>
    <mergeCell ref="C246:D246"/>
    <mergeCell ref="F246:G246"/>
    <mergeCell ref="H246:J246"/>
    <mergeCell ref="C247:D247"/>
    <mergeCell ref="F247:G247"/>
    <mergeCell ref="H247:J247"/>
    <mergeCell ref="C248:D248"/>
    <mergeCell ref="F248:G248"/>
    <mergeCell ref="H248:J248"/>
    <mergeCell ref="C249:D249"/>
    <mergeCell ref="F249:G249"/>
    <mergeCell ref="H249:J249"/>
    <mergeCell ref="C251:K252"/>
    <mergeCell ref="C254:E254"/>
    <mergeCell ref="F254:G254"/>
    <mergeCell ref="H254:J254"/>
    <mergeCell ref="C255:E255"/>
    <mergeCell ref="F255:G255"/>
    <mergeCell ref="H255:J255"/>
    <mergeCell ref="F266:G266"/>
    <mergeCell ref="C256:E256"/>
    <mergeCell ref="F256:G256"/>
    <mergeCell ref="H256:J256"/>
    <mergeCell ref="C257:E257"/>
    <mergeCell ref="F257:G257"/>
    <mergeCell ref="H257:J257"/>
    <mergeCell ref="C258:E258"/>
    <mergeCell ref="F258:G258"/>
    <mergeCell ref="H258:J258"/>
  </mergeCells>
  <pageMargins left="0.32" right="0.38" top="0.43" bottom="0.34" header="0.3" footer="0.3"/>
  <pageSetup paperSize="9" orientation="portrait" verticalDpi="200" r:id="rId1"/>
  <ignoredErrors>
    <ignoredError sqref="A96 A1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3:K150"/>
  <sheetViews>
    <sheetView topLeftCell="A97" workbookViewId="0">
      <selection activeCell="C133" sqref="C133:D134"/>
    </sheetView>
  </sheetViews>
  <sheetFormatPr defaultRowHeight="15"/>
  <cols>
    <col min="1" max="1" width="4.42578125" customWidth="1"/>
  </cols>
  <sheetData>
    <row r="3" spans="1:11">
      <c r="A3" s="133">
        <v>15</v>
      </c>
      <c r="B3" s="198" t="s">
        <v>231</v>
      </c>
      <c r="C3" s="199"/>
      <c r="D3" s="199"/>
      <c r="E3" s="199"/>
      <c r="F3" s="199"/>
      <c r="G3" s="199"/>
      <c r="H3" s="199"/>
      <c r="I3" s="199"/>
      <c r="J3" s="199"/>
      <c r="K3" s="200"/>
    </row>
    <row r="4" spans="1:11">
      <c r="A4" s="134"/>
      <c r="B4" s="201"/>
      <c r="C4" s="202"/>
      <c r="D4" s="202"/>
      <c r="E4" s="202"/>
      <c r="F4" s="202"/>
      <c r="G4" s="202"/>
      <c r="H4" s="202"/>
      <c r="I4" s="202"/>
      <c r="J4" s="202"/>
      <c r="K4" s="203"/>
    </row>
    <row r="6" spans="1:11" ht="15" customHeight="1">
      <c r="B6" s="46" t="s">
        <v>232</v>
      </c>
      <c r="C6" s="185" t="s">
        <v>233</v>
      </c>
      <c r="D6" s="185"/>
      <c r="E6" s="185"/>
      <c r="F6" s="185"/>
      <c r="G6" s="185"/>
      <c r="H6" s="185"/>
      <c r="I6" s="185"/>
      <c r="J6" s="185"/>
    </row>
    <row r="7" spans="1:11">
      <c r="B7" s="5"/>
      <c r="C7" s="185"/>
      <c r="D7" s="185"/>
      <c r="E7" s="185"/>
      <c r="F7" s="185"/>
      <c r="G7" s="185"/>
      <c r="H7" s="185"/>
      <c r="I7" s="185"/>
      <c r="J7" s="185"/>
    </row>
    <row r="8" spans="1:11">
      <c r="B8" s="5"/>
    </row>
    <row r="9" spans="1:11" ht="30.75" customHeight="1">
      <c r="B9" s="5"/>
      <c r="C9" s="188" t="s">
        <v>188</v>
      </c>
      <c r="D9" s="188"/>
      <c r="E9" s="85" t="s">
        <v>37</v>
      </c>
      <c r="F9" s="208" t="s">
        <v>234</v>
      </c>
      <c r="G9" s="208"/>
      <c r="H9" s="208" t="s">
        <v>235</v>
      </c>
      <c r="I9" s="208"/>
    </row>
    <row r="10" spans="1:11" ht="30" customHeight="1">
      <c r="B10" s="5"/>
      <c r="C10" s="209" t="s">
        <v>236</v>
      </c>
      <c r="D10" s="210"/>
      <c r="E10" s="85" t="s">
        <v>118</v>
      </c>
      <c r="F10" s="208">
        <v>15000</v>
      </c>
      <c r="G10" s="208"/>
      <c r="H10" s="208">
        <v>13000</v>
      </c>
      <c r="I10" s="208"/>
    </row>
    <row r="11" spans="1:11" ht="30.75" customHeight="1">
      <c r="B11" s="5"/>
      <c r="C11" s="209" t="s">
        <v>237</v>
      </c>
      <c r="D11" s="210"/>
      <c r="E11" s="85" t="s">
        <v>118</v>
      </c>
      <c r="F11" s="208">
        <v>25000</v>
      </c>
      <c r="G11" s="208"/>
      <c r="H11" s="208">
        <v>23000</v>
      </c>
      <c r="I11" s="208"/>
    </row>
    <row r="12" spans="1:11" ht="29.25" customHeight="1">
      <c r="B12" s="5"/>
      <c r="C12" s="209" t="s">
        <v>238</v>
      </c>
      <c r="D12" s="210"/>
      <c r="E12" s="85" t="s">
        <v>118</v>
      </c>
      <c r="F12" s="208">
        <v>17000</v>
      </c>
      <c r="G12" s="208"/>
      <c r="H12" s="208">
        <v>15000</v>
      </c>
      <c r="I12" s="208"/>
    </row>
    <row r="14" spans="1:11">
      <c r="B14" s="46" t="s">
        <v>239</v>
      </c>
      <c r="C14" s="167" t="s">
        <v>137</v>
      </c>
      <c r="D14" s="167"/>
      <c r="E14" s="167"/>
      <c r="F14" s="167"/>
      <c r="G14" s="167"/>
      <c r="H14" s="167"/>
      <c r="I14" s="167"/>
      <c r="J14" s="167"/>
      <c r="K14" s="167"/>
    </row>
    <row r="15" spans="1:11">
      <c r="B15" s="5"/>
      <c r="C15" s="167"/>
      <c r="D15" s="167"/>
      <c r="E15" s="167"/>
      <c r="F15" s="167"/>
      <c r="G15" s="167"/>
      <c r="H15" s="167"/>
      <c r="I15" s="167"/>
      <c r="J15" s="167"/>
      <c r="K15" s="167"/>
    </row>
    <row r="16" spans="1:11">
      <c r="B16" s="5"/>
    </row>
    <row r="17" spans="2:11">
      <c r="B17" s="5"/>
      <c r="C17" s="166" t="s">
        <v>82</v>
      </c>
      <c r="D17" s="166"/>
      <c r="E17" s="166"/>
      <c r="F17" s="166" t="s">
        <v>37</v>
      </c>
      <c r="G17" s="166"/>
      <c r="H17" s="166" t="s">
        <v>83</v>
      </c>
      <c r="I17" s="166"/>
      <c r="J17" s="166"/>
    </row>
    <row r="18" spans="2:11">
      <c r="B18" s="5"/>
      <c r="C18" s="173" t="s">
        <v>40</v>
      </c>
      <c r="D18" s="173"/>
      <c r="E18" s="173"/>
      <c r="F18" s="166" t="s">
        <v>44</v>
      </c>
      <c r="G18" s="166"/>
      <c r="H18" s="166">
        <v>200</v>
      </c>
      <c r="I18" s="166"/>
      <c r="J18" s="166"/>
    </row>
    <row r="19" spans="2:11">
      <c r="B19" s="5"/>
      <c r="C19" s="173" t="s">
        <v>84</v>
      </c>
      <c r="D19" s="173"/>
      <c r="E19" s="173"/>
      <c r="F19" s="166" t="s">
        <v>118</v>
      </c>
      <c r="G19" s="166"/>
      <c r="H19" s="166">
        <v>15</v>
      </c>
      <c r="I19" s="166"/>
      <c r="J19" s="166"/>
    </row>
    <row r="20" spans="2:11">
      <c r="B20" s="5"/>
      <c r="C20" s="173" t="s">
        <v>85</v>
      </c>
      <c r="D20" s="173"/>
      <c r="E20" s="173"/>
      <c r="F20" s="166" t="s">
        <v>123</v>
      </c>
      <c r="G20" s="166"/>
      <c r="H20" s="166">
        <v>20000</v>
      </c>
      <c r="I20" s="166"/>
      <c r="J20" s="166"/>
    </row>
    <row r="21" spans="2:11">
      <c r="B21" s="5"/>
      <c r="C21" s="173" t="s">
        <v>86</v>
      </c>
      <c r="D21" s="173"/>
      <c r="E21" s="173"/>
      <c r="F21" s="166"/>
      <c r="G21" s="166"/>
      <c r="H21" s="166"/>
      <c r="I21" s="166"/>
      <c r="J21" s="166"/>
    </row>
    <row r="23" spans="2:11">
      <c r="B23" s="46" t="s">
        <v>240</v>
      </c>
      <c r="C23" s="174" t="s">
        <v>91</v>
      </c>
      <c r="D23" s="174"/>
      <c r="E23" s="174"/>
      <c r="F23" s="174"/>
      <c r="G23" s="174"/>
      <c r="H23" s="174"/>
      <c r="I23" s="174"/>
      <c r="J23" s="174"/>
      <c r="K23" s="174"/>
    </row>
    <row r="24" spans="2:11">
      <c r="B24" s="5"/>
      <c r="C24" s="174"/>
      <c r="D24" s="174"/>
      <c r="E24" s="174"/>
      <c r="F24" s="174"/>
      <c r="G24" s="174"/>
      <c r="H24" s="174"/>
      <c r="I24" s="174"/>
      <c r="J24" s="174"/>
      <c r="K24" s="174"/>
    </row>
    <row r="25" spans="2:11">
      <c r="B25" s="5"/>
    </row>
    <row r="26" spans="2:11">
      <c r="B26" s="99"/>
      <c r="C26" s="175" t="s">
        <v>88</v>
      </c>
      <c r="D26" s="176"/>
      <c r="E26" s="87" t="s">
        <v>37</v>
      </c>
      <c r="F26" s="177" t="s">
        <v>87</v>
      </c>
      <c r="G26" s="178"/>
      <c r="H26" s="175" t="s">
        <v>89</v>
      </c>
      <c r="I26" s="179"/>
      <c r="J26" s="176"/>
    </row>
    <row r="27" spans="2:11">
      <c r="B27" s="5"/>
      <c r="C27" s="168" t="s">
        <v>84</v>
      </c>
      <c r="D27" s="169"/>
      <c r="E27" s="84" t="s">
        <v>118</v>
      </c>
      <c r="F27" s="170">
        <v>10</v>
      </c>
      <c r="G27" s="171"/>
      <c r="H27" s="170" t="s">
        <v>38</v>
      </c>
      <c r="I27" s="172"/>
      <c r="J27" s="171"/>
    </row>
    <row r="28" spans="2:11">
      <c r="B28" s="5"/>
      <c r="C28" s="168" t="s">
        <v>86</v>
      </c>
      <c r="D28" s="169"/>
      <c r="E28" s="84"/>
      <c r="F28" s="170"/>
      <c r="G28" s="171"/>
      <c r="H28" s="170"/>
      <c r="I28" s="172"/>
      <c r="J28" s="171"/>
    </row>
    <row r="29" spans="2:11">
      <c r="B29" s="5"/>
      <c r="C29" s="170"/>
      <c r="D29" s="171"/>
      <c r="E29" s="84"/>
      <c r="F29" s="170"/>
      <c r="G29" s="171"/>
      <c r="H29" s="170"/>
      <c r="I29" s="172"/>
      <c r="J29" s="171"/>
    </row>
    <row r="30" spans="2:11">
      <c r="B30" s="5"/>
      <c r="C30" s="166"/>
      <c r="D30" s="166"/>
      <c r="E30" s="84"/>
      <c r="F30" s="166"/>
      <c r="G30" s="166"/>
      <c r="H30" s="166"/>
      <c r="I30" s="166"/>
      <c r="J30" s="166"/>
    </row>
    <row r="32" spans="2:11">
      <c r="B32" s="46" t="s">
        <v>241</v>
      </c>
      <c r="C32" s="167" t="s">
        <v>92</v>
      </c>
      <c r="D32" s="167"/>
      <c r="E32" s="167"/>
      <c r="F32" s="167"/>
      <c r="G32" s="167"/>
      <c r="H32" s="167"/>
      <c r="I32" s="167"/>
      <c r="J32" s="167"/>
      <c r="K32" s="167"/>
    </row>
    <row r="33" spans="2:11">
      <c r="B33" s="5"/>
      <c r="C33" s="167"/>
      <c r="D33" s="167"/>
      <c r="E33" s="167"/>
      <c r="F33" s="167"/>
      <c r="G33" s="167"/>
      <c r="H33" s="167"/>
      <c r="I33" s="167"/>
      <c r="J33" s="167"/>
      <c r="K33" s="167"/>
    </row>
    <row r="34" spans="2:11">
      <c r="B34" s="5"/>
    </row>
    <row r="35" spans="2:11">
      <c r="B35" s="5"/>
      <c r="C35" s="166" t="s">
        <v>82</v>
      </c>
      <c r="D35" s="166"/>
      <c r="E35" s="166"/>
      <c r="F35" s="166" t="s">
        <v>37</v>
      </c>
      <c r="G35" s="166"/>
      <c r="H35" s="166" t="s">
        <v>83</v>
      </c>
      <c r="I35" s="166"/>
      <c r="J35" s="166"/>
    </row>
    <row r="36" spans="2:11">
      <c r="B36" s="5"/>
      <c r="C36" s="166"/>
      <c r="D36" s="166"/>
      <c r="E36" s="166"/>
      <c r="F36" s="166"/>
      <c r="G36" s="166"/>
      <c r="H36" s="166"/>
      <c r="I36" s="166"/>
      <c r="J36" s="166"/>
    </row>
    <row r="37" spans="2:11">
      <c r="B37" s="5"/>
      <c r="C37" s="166"/>
      <c r="D37" s="166"/>
      <c r="E37" s="166"/>
      <c r="F37" s="166"/>
      <c r="G37" s="166"/>
      <c r="H37" s="166"/>
      <c r="I37" s="166"/>
      <c r="J37" s="166"/>
    </row>
    <row r="38" spans="2:11">
      <c r="B38" s="5"/>
      <c r="C38" s="166"/>
      <c r="D38" s="166"/>
      <c r="E38" s="166"/>
      <c r="F38" s="166"/>
      <c r="G38" s="166"/>
      <c r="H38" s="166"/>
      <c r="I38" s="166"/>
      <c r="J38" s="166"/>
    </row>
    <row r="39" spans="2:11">
      <c r="B39" s="5"/>
      <c r="C39" s="166"/>
      <c r="D39" s="166"/>
      <c r="E39" s="166"/>
      <c r="F39" s="166"/>
      <c r="G39" s="166"/>
      <c r="H39" s="166"/>
      <c r="I39" s="166"/>
      <c r="J39" s="166"/>
    </row>
    <row r="49" spans="1:11">
      <c r="F49" s="132" t="s">
        <v>242</v>
      </c>
      <c r="G49" s="132"/>
    </row>
    <row r="52" spans="1:11">
      <c r="A52" s="133">
        <v>16</v>
      </c>
      <c r="B52" s="181" t="s">
        <v>248</v>
      </c>
      <c r="C52" s="181"/>
      <c r="D52" s="181"/>
      <c r="E52" s="181"/>
      <c r="F52" s="181"/>
      <c r="G52" s="181"/>
      <c r="H52" s="181"/>
      <c r="I52" s="181"/>
      <c r="J52" s="181"/>
      <c r="K52" s="181"/>
    </row>
    <row r="53" spans="1:11">
      <c r="A53" s="134"/>
      <c r="B53" s="182"/>
      <c r="C53" s="182"/>
      <c r="D53" s="182"/>
      <c r="E53" s="182"/>
      <c r="F53" s="182"/>
      <c r="G53" s="182"/>
      <c r="H53" s="182"/>
      <c r="I53" s="182"/>
      <c r="J53" s="182"/>
      <c r="K53" s="182"/>
    </row>
    <row r="55" spans="1:11">
      <c r="B55" s="46" t="s">
        <v>249</v>
      </c>
      <c r="C55" s="185" t="s">
        <v>250</v>
      </c>
      <c r="D55" s="185"/>
      <c r="E55" s="185"/>
      <c r="F55" s="185"/>
      <c r="G55" s="185"/>
      <c r="H55" s="185"/>
      <c r="I55" s="185"/>
      <c r="J55" s="185"/>
      <c r="K55" s="185"/>
    </row>
    <row r="56" spans="1:11">
      <c r="B56" s="5"/>
      <c r="C56" s="185"/>
      <c r="D56" s="185"/>
      <c r="E56" s="185"/>
      <c r="F56" s="185"/>
      <c r="G56" s="185"/>
      <c r="H56" s="185"/>
      <c r="I56" s="185"/>
      <c r="J56" s="185"/>
      <c r="K56" s="185"/>
    </row>
    <row r="57" spans="1:11">
      <c r="B57" s="5"/>
    </row>
    <row r="58" spans="1:11" ht="30" customHeight="1">
      <c r="B58" s="5"/>
      <c r="C58" s="188" t="s">
        <v>188</v>
      </c>
      <c r="D58" s="188"/>
      <c r="E58" s="188"/>
      <c r="F58" s="93" t="s">
        <v>37</v>
      </c>
      <c r="G58" s="206" t="s">
        <v>234</v>
      </c>
      <c r="H58" s="207"/>
      <c r="I58" s="206" t="s">
        <v>235</v>
      </c>
      <c r="J58" s="207"/>
    </row>
    <row r="59" spans="1:11">
      <c r="B59" s="5"/>
      <c r="C59" s="189" t="s">
        <v>251</v>
      </c>
      <c r="D59" s="190"/>
      <c r="E59" s="191"/>
      <c r="F59" s="93" t="s">
        <v>118</v>
      </c>
      <c r="G59" s="206">
        <v>1000</v>
      </c>
      <c r="H59" s="207"/>
      <c r="I59" s="206">
        <v>800</v>
      </c>
      <c r="J59" s="207"/>
    </row>
    <row r="61" spans="1:11">
      <c r="B61" s="46" t="s">
        <v>252</v>
      </c>
      <c r="C61" s="167" t="s">
        <v>137</v>
      </c>
      <c r="D61" s="167"/>
      <c r="E61" s="167"/>
      <c r="F61" s="167"/>
      <c r="G61" s="167"/>
      <c r="H61" s="167"/>
      <c r="I61" s="167"/>
      <c r="J61" s="167"/>
      <c r="K61" s="167"/>
    </row>
    <row r="62" spans="1:11">
      <c r="B62" s="5"/>
      <c r="C62" s="167"/>
      <c r="D62" s="167"/>
      <c r="E62" s="167"/>
      <c r="F62" s="167"/>
      <c r="G62" s="167"/>
      <c r="H62" s="167"/>
      <c r="I62" s="167"/>
      <c r="J62" s="167"/>
      <c r="K62" s="167"/>
    </row>
    <row r="63" spans="1:11">
      <c r="B63" s="5"/>
    </row>
    <row r="64" spans="1:11">
      <c r="B64" s="5"/>
      <c r="C64" s="166" t="s">
        <v>82</v>
      </c>
      <c r="D64" s="166"/>
      <c r="E64" s="166"/>
      <c r="F64" s="166" t="s">
        <v>37</v>
      </c>
      <c r="G64" s="166"/>
      <c r="H64" s="166" t="s">
        <v>83</v>
      </c>
      <c r="I64" s="166"/>
      <c r="J64" s="166"/>
    </row>
    <row r="65" spans="2:11">
      <c r="B65" s="5"/>
      <c r="C65" s="173" t="s">
        <v>40</v>
      </c>
      <c r="D65" s="173"/>
      <c r="E65" s="173"/>
      <c r="F65" s="166" t="s">
        <v>44</v>
      </c>
      <c r="G65" s="166"/>
      <c r="H65" s="166">
        <v>200</v>
      </c>
      <c r="I65" s="166"/>
      <c r="J65" s="166"/>
    </row>
    <row r="66" spans="2:11">
      <c r="B66" s="5"/>
      <c r="C66" s="173" t="s">
        <v>84</v>
      </c>
      <c r="D66" s="173"/>
      <c r="E66" s="173"/>
      <c r="F66" s="166" t="s">
        <v>118</v>
      </c>
      <c r="G66" s="166"/>
      <c r="H66" s="166">
        <v>15</v>
      </c>
      <c r="I66" s="166"/>
      <c r="J66" s="166"/>
    </row>
    <row r="67" spans="2:11">
      <c r="B67" s="5"/>
      <c r="C67" s="173" t="s">
        <v>85</v>
      </c>
      <c r="D67" s="173"/>
      <c r="E67" s="173"/>
      <c r="F67" s="166" t="s">
        <v>123</v>
      </c>
      <c r="G67" s="166"/>
      <c r="H67" s="166">
        <v>20000</v>
      </c>
      <c r="I67" s="166"/>
      <c r="J67" s="166"/>
    </row>
    <row r="68" spans="2:11">
      <c r="B68" s="5"/>
      <c r="C68" s="173" t="s">
        <v>86</v>
      </c>
      <c r="D68" s="173"/>
      <c r="E68" s="173"/>
      <c r="F68" s="166"/>
      <c r="G68" s="166"/>
      <c r="H68" s="166"/>
      <c r="I68" s="166"/>
      <c r="J68" s="166"/>
    </row>
    <row r="70" spans="2:11">
      <c r="B70" s="46" t="s">
        <v>253</v>
      </c>
      <c r="C70" s="174" t="s">
        <v>91</v>
      </c>
      <c r="D70" s="174"/>
      <c r="E70" s="174"/>
      <c r="F70" s="174"/>
      <c r="G70" s="174"/>
      <c r="H70" s="174"/>
      <c r="I70" s="174"/>
      <c r="J70" s="174"/>
      <c r="K70" s="174"/>
    </row>
    <row r="71" spans="2:11">
      <c r="B71" s="5"/>
      <c r="C71" s="174"/>
      <c r="D71" s="174"/>
      <c r="E71" s="174"/>
      <c r="F71" s="174"/>
      <c r="G71" s="174"/>
      <c r="H71" s="174"/>
      <c r="I71" s="174"/>
      <c r="J71" s="174"/>
      <c r="K71" s="174"/>
    </row>
    <row r="72" spans="2:11">
      <c r="B72" s="5"/>
    </row>
    <row r="73" spans="2:11">
      <c r="B73" s="99"/>
      <c r="C73" s="175" t="s">
        <v>88</v>
      </c>
      <c r="D73" s="176"/>
      <c r="E73" s="92" t="s">
        <v>37</v>
      </c>
      <c r="F73" s="177" t="s">
        <v>87</v>
      </c>
      <c r="G73" s="178"/>
      <c r="H73" s="175" t="s">
        <v>89</v>
      </c>
      <c r="I73" s="179"/>
      <c r="J73" s="176"/>
    </row>
    <row r="74" spans="2:11">
      <c r="B74" s="5"/>
      <c r="C74" s="168" t="s">
        <v>84</v>
      </c>
      <c r="D74" s="169"/>
      <c r="E74" s="91" t="s">
        <v>118</v>
      </c>
      <c r="F74" s="170">
        <v>10</v>
      </c>
      <c r="G74" s="171"/>
      <c r="H74" s="170" t="s">
        <v>38</v>
      </c>
      <c r="I74" s="172"/>
      <c r="J74" s="171"/>
    </row>
    <row r="75" spans="2:11">
      <c r="B75" s="5"/>
      <c r="C75" s="168" t="s">
        <v>86</v>
      </c>
      <c r="D75" s="169"/>
      <c r="E75" s="91"/>
      <c r="F75" s="170"/>
      <c r="G75" s="171"/>
      <c r="H75" s="170"/>
      <c r="I75" s="172"/>
      <c r="J75" s="171"/>
    </row>
    <row r="76" spans="2:11">
      <c r="B76" s="5"/>
      <c r="C76" s="170"/>
      <c r="D76" s="171"/>
      <c r="E76" s="91"/>
      <c r="F76" s="170"/>
      <c r="G76" s="171"/>
      <c r="H76" s="170"/>
      <c r="I76" s="172"/>
      <c r="J76" s="171"/>
    </row>
    <row r="77" spans="2:11">
      <c r="B77" s="5"/>
      <c r="C77" s="166"/>
      <c r="D77" s="166"/>
      <c r="E77" s="91"/>
      <c r="F77" s="166"/>
      <c r="G77" s="166"/>
      <c r="H77" s="166"/>
      <c r="I77" s="166"/>
      <c r="J77" s="166"/>
    </row>
    <row r="79" spans="2:11">
      <c r="B79" s="46" t="s">
        <v>254</v>
      </c>
      <c r="C79" s="167" t="s">
        <v>92</v>
      </c>
      <c r="D79" s="167"/>
      <c r="E79" s="167"/>
      <c r="F79" s="167"/>
      <c r="G79" s="167"/>
      <c r="H79" s="167"/>
      <c r="I79" s="167"/>
      <c r="J79" s="167"/>
      <c r="K79" s="167"/>
    </row>
    <row r="80" spans="2:11">
      <c r="B80" s="5"/>
      <c r="C80" s="167"/>
      <c r="D80" s="167"/>
      <c r="E80" s="167"/>
      <c r="F80" s="167"/>
      <c r="G80" s="167"/>
      <c r="H80" s="167"/>
      <c r="I80" s="167"/>
      <c r="J80" s="167"/>
      <c r="K80" s="167"/>
    </row>
    <row r="81" spans="2:10">
      <c r="B81" s="5"/>
    </row>
    <row r="82" spans="2:10">
      <c r="B82" s="5"/>
      <c r="C82" s="166" t="s">
        <v>82</v>
      </c>
      <c r="D82" s="166"/>
      <c r="E82" s="166"/>
      <c r="F82" s="166" t="s">
        <v>37</v>
      </c>
      <c r="G82" s="166"/>
      <c r="H82" s="166" t="s">
        <v>83</v>
      </c>
      <c r="I82" s="166"/>
      <c r="J82" s="166"/>
    </row>
    <row r="83" spans="2:10">
      <c r="B83" s="5"/>
      <c r="C83" s="166"/>
      <c r="D83" s="166"/>
      <c r="E83" s="166"/>
      <c r="F83" s="166"/>
      <c r="G83" s="166"/>
      <c r="H83" s="166"/>
      <c r="I83" s="166"/>
      <c r="J83" s="166"/>
    </row>
    <row r="84" spans="2:10">
      <c r="B84" s="5"/>
      <c r="C84" s="166"/>
      <c r="D84" s="166"/>
      <c r="E84" s="166"/>
      <c r="F84" s="166"/>
      <c r="G84" s="166"/>
      <c r="H84" s="166"/>
      <c r="I84" s="166"/>
      <c r="J84" s="166"/>
    </row>
    <row r="85" spans="2:10">
      <c r="B85" s="5"/>
      <c r="C85" s="166"/>
      <c r="D85" s="166"/>
      <c r="E85" s="166"/>
      <c r="F85" s="166"/>
      <c r="G85" s="166"/>
      <c r="H85" s="166"/>
      <c r="I85" s="166"/>
      <c r="J85" s="166"/>
    </row>
    <row r="86" spans="2:10">
      <c r="B86" s="5"/>
      <c r="C86" s="166"/>
      <c r="D86" s="166"/>
      <c r="E86" s="166"/>
      <c r="F86" s="166"/>
      <c r="G86" s="166"/>
      <c r="H86" s="166"/>
      <c r="I86" s="166"/>
      <c r="J86" s="166"/>
    </row>
    <row r="101" spans="1:11">
      <c r="F101" s="132" t="s">
        <v>257</v>
      </c>
      <c r="G101" s="132"/>
    </row>
    <row r="104" spans="1:11">
      <c r="A104" s="133">
        <v>17</v>
      </c>
      <c r="B104" s="181" t="s">
        <v>258</v>
      </c>
      <c r="C104" s="181"/>
      <c r="D104" s="181"/>
      <c r="E104" s="181"/>
      <c r="F104" s="181"/>
      <c r="G104" s="181"/>
      <c r="H104" s="181"/>
      <c r="I104" s="181"/>
      <c r="J104" s="181"/>
      <c r="K104" s="181"/>
    </row>
    <row r="105" spans="1:11">
      <c r="A105" s="134"/>
      <c r="B105" s="182"/>
      <c r="C105" s="182"/>
      <c r="D105" s="182"/>
      <c r="E105" s="182"/>
      <c r="F105" s="182"/>
      <c r="G105" s="182"/>
      <c r="H105" s="182"/>
      <c r="I105" s="182"/>
      <c r="J105" s="182"/>
      <c r="K105" s="182"/>
    </row>
    <row r="107" spans="1:11" s="117" customFormat="1">
      <c r="B107" s="118" t="s">
        <v>274</v>
      </c>
      <c r="C107" s="117" t="s">
        <v>273</v>
      </c>
    </row>
    <row r="108" spans="1:11">
      <c r="B108" s="116"/>
      <c r="C108" s="8"/>
    </row>
    <row r="109" spans="1:11" ht="30.75" customHeight="1">
      <c r="B109" s="65"/>
      <c r="C109" s="115" t="s">
        <v>259</v>
      </c>
      <c r="D109" s="101" t="s">
        <v>37</v>
      </c>
      <c r="E109" s="188" t="s">
        <v>260</v>
      </c>
      <c r="F109" s="188"/>
      <c r="G109" s="188"/>
      <c r="H109" s="208" t="s">
        <v>261</v>
      </c>
      <c r="I109" s="208"/>
      <c r="J109" s="208" t="s">
        <v>262</v>
      </c>
      <c r="K109" s="208"/>
    </row>
    <row r="110" spans="1:11">
      <c r="B110" s="65"/>
      <c r="C110" s="212" t="s">
        <v>263</v>
      </c>
      <c r="D110" s="101" t="s">
        <v>118</v>
      </c>
      <c r="E110" s="205" t="s">
        <v>264</v>
      </c>
      <c r="F110" s="205"/>
      <c r="G110" s="205"/>
      <c r="H110" s="204">
        <v>15</v>
      </c>
      <c r="I110" s="204"/>
      <c r="J110" s="204">
        <v>13</v>
      </c>
      <c r="K110" s="204"/>
    </row>
    <row r="111" spans="1:11">
      <c r="B111" s="65"/>
      <c r="C111" s="213"/>
      <c r="D111" s="101" t="s">
        <v>118</v>
      </c>
      <c r="E111" s="205" t="s">
        <v>265</v>
      </c>
      <c r="F111" s="205"/>
      <c r="G111" s="205"/>
      <c r="H111" s="204">
        <v>12</v>
      </c>
      <c r="I111" s="204"/>
      <c r="J111" s="204">
        <v>11</v>
      </c>
      <c r="K111" s="204"/>
    </row>
    <row r="112" spans="1:11">
      <c r="B112" s="65"/>
      <c r="C112" s="213"/>
      <c r="D112" s="101" t="s">
        <v>118</v>
      </c>
      <c r="E112" s="205" t="s">
        <v>266</v>
      </c>
      <c r="F112" s="205"/>
      <c r="G112" s="205"/>
      <c r="H112" s="204">
        <v>7</v>
      </c>
      <c r="I112" s="204"/>
      <c r="J112" s="204">
        <v>3</v>
      </c>
      <c r="K112" s="204"/>
    </row>
    <row r="113" spans="2:11">
      <c r="B113" s="65"/>
      <c r="C113" s="213"/>
      <c r="D113" s="101" t="s">
        <v>118</v>
      </c>
      <c r="E113" s="205" t="s">
        <v>267</v>
      </c>
      <c r="F113" s="205"/>
      <c r="G113" s="205"/>
      <c r="H113" s="204">
        <v>14</v>
      </c>
      <c r="I113" s="204"/>
      <c r="J113" s="204">
        <v>12</v>
      </c>
      <c r="K113" s="204"/>
    </row>
    <row r="114" spans="2:11">
      <c r="B114" s="65"/>
      <c r="C114" s="213"/>
      <c r="D114" s="101" t="s">
        <v>118</v>
      </c>
      <c r="E114" s="205" t="s">
        <v>268</v>
      </c>
      <c r="F114" s="205"/>
      <c r="G114" s="205"/>
      <c r="H114" s="204">
        <v>10</v>
      </c>
      <c r="I114" s="204"/>
      <c r="J114" s="204">
        <v>8</v>
      </c>
      <c r="K114" s="204"/>
    </row>
    <row r="115" spans="2:11">
      <c r="B115" s="65"/>
      <c r="C115" s="213"/>
      <c r="D115" s="101" t="s">
        <v>118</v>
      </c>
      <c r="E115" s="205" t="s">
        <v>269</v>
      </c>
      <c r="F115" s="205"/>
      <c r="G115" s="205"/>
      <c r="H115" s="204">
        <v>5</v>
      </c>
      <c r="I115" s="204"/>
      <c r="J115" s="204">
        <v>2</v>
      </c>
      <c r="K115" s="204"/>
    </row>
    <row r="116" spans="2:11" ht="29.25" customHeight="1">
      <c r="B116" s="65"/>
      <c r="C116" s="213"/>
      <c r="D116" s="101" t="s">
        <v>118</v>
      </c>
      <c r="E116" s="209" t="s">
        <v>270</v>
      </c>
      <c r="F116" s="211"/>
      <c r="G116" s="210"/>
      <c r="H116" s="204">
        <v>17</v>
      </c>
      <c r="I116" s="204"/>
      <c r="J116" s="204">
        <v>16</v>
      </c>
      <c r="K116" s="204"/>
    </row>
    <row r="117" spans="2:11" ht="47.25" customHeight="1">
      <c r="B117" s="65"/>
      <c r="C117" s="213"/>
      <c r="D117" s="101" t="s">
        <v>118</v>
      </c>
      <c r="E117" s="209" t="s">
        <v>271</v>
      </c>
      <c r="F117" s="211"/>
      <c r="G117" s="210"/>
      <c r="H117" s="204">
        <v>7</v>
      </c>
      <c r="I117" s="204"/>
      <c r="J117" s="204">
        <v>3</v>
      </c>
      <c r="K117" s="204"/>
    </row>
    <row r="118" spans="2:11">
      <c r="B118" s="65"/>
      <c r="C118" s="214"/>
      <c r="D118" s="101" t="s">
        <v>118</v>
      </c>
      <c r="E118" s="205" t="s">
        <v>272</v>
      </c>
      <c r="F118" s="205"/>
      <c r="G118" s="205"/>
      <c r="H118" s="204">
        <v>20</v>
      </c>
      <c r="I118" s="204"/>
      <c r="J118" s="204">
        <v>15</v>
      </c>
      <c r="K118" s="204"/>
    </row>
    <row r="120" spans="2:11">
      <c r="B120" s="46" t="s">
        <v>275</v>
      </c>
      <c r="C120" s="167" t="s">
        <v>137</v>
      </c>
      <c r="D120" s="167"/>
      <c r="E120" s="167"/>
      <c r="F120" s="167"/>
      <c r="G120" s="167"/>
      <c r="H120" s="167"/>
      <c r="I120" s="167"/>
      <c r="J120" s="167"/>
      <c r="K120" s="167"/>
    </row>
    <row r="121" spans="2:11">
      <c r="B121" s="5"/>
      <c r="C121" s="167"/>
      <c r="D121" s="167"/>
      <c r="E121" s="167"/>
      <c r="F121" s="167"/>
      <c r="G121" s="167"/>
      <c r="H121" s="167"/>
      <c r="I121" s="167"/>
      <c r="J121" s="167"/>
      <c r="K121" s="167"/>
    </row>
    <row r="122" spans="2:11">
      <c r="B122" s="5"/>
    </row>
    <row r="123" spans="2:11">
      <c r="B123" s="5"/>
      <c r="C123" s="166" t="s">
        <v>82</v>
      </c>
      <c r="D123" s="166"/>
      <c r="E123" s="166"/>
      <c r="F123" s="166" t="s">
        <v>37</v>
      </c>
      <c r="G123" s="166"/>
      <c r="H123" s="166" t="s">
        <v>83</v>
      </c>
      <c r="I123" s="166"/>
      <c r="J123" s="166"/>
    </row>
    <row r="124" spans="2:11">
      <c r="B124" s="5"/>
      <c r="C124" s="173" t="s">
        <v>40</v>
      </c>
      <c r="D124" s="173"/>
      <c r="E124" s="173"/>
      <c r="F124" s="166" t="s">
        <v>44</v>
      </c>
      <c r="G124" s="166"/>
      <c r="H124" s="166">
        <v>200</v>
      </c>
      <c r="I124" s="166"/>
      <c r="J124" s="166"/>
    </row>
    <row r="125" spans="2:11">
      <c r="B125" s="5"/>
      <c r="C125" s="173" t="s">
        <v>84</v>
      </c>
      <c r="D125" s="173"/>
      <c r="E125" s="173"/>
      <c r="F125" s="166" t="s">
        <v>118</v>
      </c>
      <c r="G125" s="166"/>
      <c r="H125" s="166">
        <v>15</v>
      </c>
      <c r="I125" s="166"/>
      <c r="J125" s="166"/>
    </row>
    <row r="126" spans="2:11">
      <c r="B126" s="5"/>
      <c r="C126" s="173" t="s">
        <v>85</v>
      </c>
      <c r="D126" s="173"/>
      <c r="E126" s="173"/>
      <c r="F126" s="166" t="s">
        <v>123</v>
      </c>
      <c r="G126" s="166"/>
      <c r="H126" s="166">
        <v>20000</v>
      </c>
      <c r="I126" s="166"/>
      <c r="J126" s="166"/>
    </row>
    <row r="127" spans="2:11">
      <c r="B127" s="5"/>
      <c r="C127" s="173" t="s">
        <v>86</v>
      </c>
      <c r="D127" s="173"/>
      <c r="E127" s="173"/>
      <c r="F127" s="166"/>
      <c r="G127" s="166"/>
      <c r="H127" s="166"/>
      <c r="I127" s="166"/>
      <c r="J127" s="166"/>
    </row>
    <row r="129" spans="2:11">
      <c r="B129" s="46" t="s">
        <v>276</v>
      </c>
      <c r="C129" s="174" t="s">
        <v>91</v>
      </c>
      <c r="D129" s="174"/>
      <c r="E129" s="174"/>
      <c r="F129" s="174"/>
      <c r="G129" s="174"/>
      <c r="H129" s="174"/>
      <c r="I129" s="174"/>
      <c r="J129" s="174"/>
      <c r="K129" s="174"/>
    </row>
    <row r="130" spans="2:11">
      <c r="B130" s="5"/>
      <c r="C130" s="174"/>
      <c r="D130" s="174"/>
      <c r="E130" s="174"/>
      <c r="F130" s="174"/>
      <c r="G130" s="174"/>
      <c r="H130" s="174"/>
      <c r="I130" s="174"/>
      <c r="J130" s="174"/>
      <c r="K130" s="174"/>
    </row>
    <row r="131" spans="2:11">
      <c r="B131" s="5"/>
    </row>
    <row r="132" spans="2:11">
      <c r="B132" s="99"/>
      <c r="C132" s="175" t="s">
        <v>88</v>
      </c>
      <c r="D132" s="176"/>
      <c r="E132" s="103" t="s">
        <v>37</v>
      </c>
      <c r="F132" s="177" t="s">
        <v>87</v>
      </c>
      <c r="G132" s="178"/>
      <c r="H132" s="175" t="s">
        <v>89</v>
      </c>
      <c r="I132" s="179"/>
      <c r="J132" s="176"/>
    </row>
    <row r="133" spans="2:11">
      <c r="B133" s="5"/>
      <c r="C133" s="168" t="s">
        <v>84</v>
      </c>
      <c r="D133" s="169"/>
      <c r="E133" s="100" t="s">
        <v>118</v>
      </c>
      <c r="F133" s="170">
        <v>10</v>
      </c>
      <c r="G133" s="171"/>
      <c r="H133" s="170" t="s">
        <v>38</v>
      </c>
      <c r="I133" s="172"/>
      <c r="J133" s="171"/>
    </row>
    <row r="134" spans="2:11">
      <c r="B134" s="5"/>
      <c r="C134" s="168" t="s">
        <v>86</v>
      </c>
      <c r="D134" s="169"/>
      <c r="E134" s="100"/>
      <c r="F134" s="170"/>
      <c r="G134" s="171"/>
      <c r="H134" s="170"/>
      <c r="I134" s="172"/>
      <c r="J134" s="171"/>
    </row>
    <row r="135" spans="2:11">
      <c r="B135" s="5"/>
      <c r="C135" s="170"/>
      <c r="D135" s="171"/>
      <c r="E135" s="100"/>
      <c r="F135" s="170"/>
      <c r="G135" s="171"/>
      <c r="H135" s="170"/>
      <c r="I135" s="172"/>
      <c r="J135" s="171"/>
    </row>
    <row r="136" spans="2:11">
      <c r="B136" s="5"/>
      <c r="C136" s="166"/>
      <c r="D136" s="166"/>
      <c r="E136" s="100"/>
      <c r="F136" s="166"/>
      <c r="G136" s="166"/>
      <c r="H136" s="166"/>
      <c r="I136" s="166"/>
      <c r="J136" s="166"/>
    </row>
    <row r="138" spans="2:11">
      <c r="B138" s="46" t="s">
        <v>277</v>
      </c>
      <c r="C138" s="167" t="s">
        <v>92</v>
      </c>
      <c r="D138" s="167"/>
      <c r="E138" s="167"/>
      <c r="F138" s="167"/>
      <c r="G138" s="167"/>
      <c r="H138" s="167"/>
      <c r="I138" s="167"/>
      <c r="J138" s="167"/>
      <c r="K138" s="167"/>
    </row>
    <row r="139" spans="2:11">
      <c r="B139" s="5"/>
      <c r="C139" s="167"/>
      <c r="D139" s="167"/>
      <c r="E139" s="167"/>
      <c r="F139" s="167"/>
      <c r="G139" s="167"/>
      <c r="H139" s="167"/>
      <c r="I139" s="167"/>
      <c r="J139" s="167"/>
      <c r="K139" s="167"/>
    </row>
    <row r="140" spans="2:11">
      <c r="B140" s="5"/>
    </row>
    <row r="141" spans="2:11">
      <c r="B141" s="5"/>
      <c r="C141" s="166" t="s">
        <v>82</v>
      </c>
      <c r="D141" s="166"/>
      <c r="E141" s="166"/>
      <c r="F141" s="166" t="s">
        <v>37</v>
      </c>
      <c r="G141" s="166"/>
      <c r="H141" s="166" t="s">
        <v>83</v>
      </c>
      <c r="I141" s="166"/>
      <c r="J141" s="166"/>
    </row>
    <row r="142" spans="2:11">
      <c r="B142" s="5"/>
      <c r="C142" s="166"/>
      <c r="D142" s="166"/>
      <c r="E142" s="166"/>
      <c r="F142" s="166"/>
      <c r="G142" s="166"/>
      <c r="H142" s="166"/>
      <c r="I142" s="166"/>
      <c r="J142" s="166"/>
    </row>
    <row r="143" spans="2:11">
      <c r="B143" s="5"/>
      <c r="C143" s="166"/>
      <c r="D143" s="166"/>
      <c r="E143" s="166"/>
      <c r="F143" s="166"/>
      <c r="G143" s="166"/>
      <c r="H143" s="166"/>
      <c r="I143" s="166"/>
      <c r="J143" s="166"/>
    </row>
    <row r="144" spans="2:11">
      <c r="B144" s="5"/>
      <c r="C144" s="166"/>
      <c r="D144" s="166"/>
      <c r="E144" s="166"/>
      <c r="F144" s="166"/>
      <c r="G144" s="166"/>
      <c r="H144" s="166"/>
      <c r="I144" s="166"/>
      <c r="J144" s="166"/>
    </row>
    <row r="145" spans="2:10">
      <c r="B145" s="5"/>
      <c r="C145" s="166"/>
      <c r="D145" s="166"/>
      <c r="E145" s="166"/>
      <c r="F145" s="166"/>
      <c r="G145" s="166"/>
      <c r="H145" s="166"/>
      <c r="I145" s="166"/>
      <c r="J145" s="166"/>
    </row>
    <row r="150" spans="2:10">
      <c r="F150" s="132" t="s">
        <v>288</v>
      </c>
      <c r="G150" s="132"/>
    </row>
  </sheetData>
  <mergeCells count="204">
    <mergeCell ref="C144:E144"/>
    <mergeCell ref="F144:G144"/>
    <mergeCell ref="H144:J144"/>
    <mergeCell ref="C145:E145"/>
    <mergeCell ref="F145:G145"/>
    <mergeCell ref="H145:J145"/>
    <mergeCell ref="C138:K139"/>
    <mergeCell ref="C141:E141"/>
    <mergeCell ref="F141:G141"/>
    <mergeCell ref="H141:J141"/>
    <mergeCell ref="C142:E142"/>
    <mergeCell ref="F142:G142"/>
    <mergeCell ref="H142:J142"/>
    <mergeCell ref="C143:E143"/>
    <mergeCell ref="F143:G143"/>
    <mergeCell ref="H143:J143"/>
    <mergeCell ref="C134:D134"/>
    <mergeCell ref="F134:G134"/>
    <mergeCell ref="H134:J134"/>
    <mergeCell ref="C135:D135"/>
    <mergeCell ref="F135:G135"/>
    <mergeCell ref="H135:J135"/>
    <mergeCell ref="C136:D136"/>
    <mergeCell ref="F136:G136"/>
    <mergeCell ref="H136:J136"/>
    <mergeCell ref="C127:E127"/>
    <mergeCell ref="F127:G127"/>
    <mergeCell ref="H127:J127"/>
    <mergeCell ref="C129:K130"/>
    <mergeCell ref="C132:D132"/>
    <mergeCell ref="F132:G132"/>
    <mergeCell ref="H132:J132"/>
    <mergeCell ref="C133:D133"/>
    <mergeCell ref="F133:G133"/>
    <mergeCell ref="H133:J133"/>
    <mergeCell ref="C124:E124"/>
    <mergeCell ref="F124:G124"/>
    <mergeCell ref="H124:J124"/>
    <mergeCell ref="C125:E125"/>
    <mergeCell ref="F125:G125"/>
    <mergeCell ref="H125:J125"/>
    <mergeCell ref="C126:E126"/>
    <mergeCell ref="F126:G126"/>
    <mergeCell ref="H126:J126"/>
    <mergeCell ref="A104:A105"/>
    <mergeCell ref="B104:K105"/>
    <mergeCell ref="E109:G109"/>
    <mergeCell ref="H109:I109"/>
    <mergeCell ref="J109:K109"/>
    <mergeCell ref="E110:G110"/>
    <mergeCell ref="H110:I110"/>
    <mergeCell ref="J110:K110"/>
    <mergeCell ref="E117:G117"/>
    <mergeCell ref="H117:I117"/>
    <mergeCell ref="J117:K117"/>
    <mergeCell ref="C110:C118"/>
    <mergeCell ref="E114:G114"/>
    <mergeCell ref="H114:I114"/>
    <mergeCell ref="J114:K114"/>
    <mergeCell ref="E115:G115"/>
    <mergeCell ref="H115:I115"/>
    <mergeCell ref="J115:K115"/>
    <mergeCell ref="E116:G116"/>
    <mergeCell ref="H116:I116"/>
    <mergeCell ref="J116:K116"/>
    <mergeCell ref="E111:G111"/>
    <mergeCell ref="H111:I111"/>
    <mergeCell ref="J111:K111"/>
    <mergeCell ref="F49:G49"/>
    <mergeCell ref="A52:A53"/>
    <mergeCell ref="B52:K53"/>
    <mergeCell ref="C38:E38"/>
    <mergeCell ref="F38:G38"/>
    <mergeCell ref="H38:J38"/>
    <mergeCell ref="C39:E39"/>
    <mergeCell ref="F39:G39"/>
    <mergeCell ref="H39:J39"/>
    <mergeCell ref="C32:K33"/>
    <mergeCell ref="C35:E35"/>
    <mergeCell ref="F35:G35"/>
    <mergeCell ref="H35:J35"/>
    <mergeCell ref="C36:E36"/>
    <mergeCell ref="F36:G36"/>
    <mergeCell ref="H36:J36"/>
    <mergeCell ref="C37:E37"/>
    <mergeCell ref="F37:G37"/>
    <mergeCell ref="H37:J37"/>
    <mergeCell ref="C28:D28"/>
    <mergeCell ref="F28:G28"/>
    <mergeCell ref="H28:J28"/>
    <mergeCell ref="C29:D29"/>
    <mergeCell ref="F29:G29"/>
    <mergeCell ref="H29:J29"/>
    <mergeCell ref="C30:D30"/>
    <mergeCell ref="F30:G30"/>
    <mergeCell ref="H30:J30"/>
    <mergeCell ref="C21:E21"/>
    <mergeCell ref="F21:G21"/>
    <mergeCell ref="H21:J21"/>
    <mergeCell ref="C23:K24"/>
    <mergeCell ref="C26:D26"/>
    <mergeCell ref="F26:G26"/>
    <mergeCell ref="H26:J26"/>
    <mergeCell ref="C27:D27"/>
    <mergeCell ref="F27:G27"/>
    <mergeCell ref="H27:J27"/>
    <mergeCell ref="F17:G17"/>
    <mergeCell ref="H17:J17"/>
    <mergeCell ref="C18:E18"/>
    <mergeCell ref="F18:G18"/>
    <mergeCell ref="H18:J18"/>
    <mergeCell ref="C19:E19"/>
    <mergeCell ref="F19:G19"/>
    <mergeCell ref="H19:J19"/>
    <mergeCell ref="C20:E20"/>
    <mergeCell ref="F20:G20"/>
    <mergeCell ref="H20:J20"/>
    <mergeCell ref="C55:K56"/>
    <mergeCell ref="C58:E58"/>
    <mergeCell ref="G58:H58"/>
    <mergeCell ref="I58:J58"/>
    <mergeCell ref="C59:E59"/>
    <mergeCell ref="G59:H59"/>
    <mergeCell ref="I59:J59"/>
    <mergeCell ref="A3:A4"/>
    <mergeCell ref="C6:J7"/>
    <mergeCell ref="C9:D9"/>
    <mergeCell ref="F9:G9"/>
    <mergeCell ref="H9:I9"/>
    <mergeCell ref="B3:K4"/>
    <mergeCell ref="C10:D10"/>
    <mergeCell ref="F10:G10"/>
    <mergeCell ref="H10:I10"/>
    <mergeCell ref="C11:D11"/>
    <mergeCell ref="F11:G11"/>
    <mergeCell ref="H11:I11"/>
    <mergeCell ref="C12:D12"/>
    <mergeCell ref="F12:G12"/>
    <mergeCell ref="H12:I12"/>
    <mergeCell ref="C14:K15"/>
    <mergeCell ref="C17:E17"/>
    <mergeCell ref="C66:E66"/>
    <mergeCell ref="F66:G66"/>
    <mergeCell ref="H66:J66"/>
    <mergeCell ref="C67:E67"/>
    <mergeCell ref="F67:G67"/>
    <mergeCell ref="H67:J67"/>
    <mergeCell ref="C61:K62"/>
    <mergeCell ref="C64:E64"/>
    <mergeCell ref="F64:G64"/>
    <mergeCell ref="H64:J64"/>
    <mergeCell ref="C65:E65"/>
    <mergeCell ref="F65:G65"/>
    <mergeCell ref="H65:J65"/>
    <mergeCell ref="C74:D74"/>
    <mergeCell ref="F74:G74"/>
    <mergeCell ref="H74:J74"/>
    <mergeCell ref="C75:D75"/>
    <mergeCell ref="F75:G75"/>
    <mergeCell ref="H75:J75"/>
    <mergeCell ref="C68:E68"/>
    <mergeCell ref="F68:G68"/>
    <mergeCell ref="H68:J68"/>
    <mergeCell ref="C70:K71"/>
    <mergeCell ref="C73:D73"/>
    <mergeCell ref="F73:G73"/>
    <mergeCell ref="H73:J73"/>
    <mergeCell ref="C79:K80"/>
    <mergeCell ref="C82:E82"/>
    <mergeCell ref="F82:G82"/>
    <mergeCell ref="H82:J82"/>
    <mergeCell ref="C83:E83"/>
    <mergeCell ref="F83:G83"/>
    <mergeCell ref="H83:J83"/>
    <mergeCell ref="C76:D76"/>
    <mergeCell ref="F76:G76"/>
    <mergeCell ref="H76:J76"/>
    <mergeCell ref="C77:D77"/>
    <mergeCell ref="F77:G77"/>
    <mergeCell ref="H77:J77"/>
    <mergeCell ref="F150:G150"/>
    <mergeCell ref="C86:E86"/>
    <mergeCell ref="F86:G86"/>
    <mergeCell ref="H86:J86"/>
    <mergeCell ref="C84:E84"/>
    <mergeCell ref="F84:G84"/>
    <mergeCell ref="H84:J84"/>
    <mergeCell ref="C85:E85"/>
    <mergeCell ref="F85:G85"/>
    <mergeCell ref="H85:J85"/>
    <mergeCell ref="J113:K113"/>
    <mergeCell ref="F101:G101"/>
    <mergeCell ref="E118:G118"/>
    <mergeCell ref="H118:I118"/>
    <mergeCell ref="J118:K118"/>
    <mergeCell ref="E112:G112"/>
    <mergeCell ref="H112:I112"/>
    <mergeCell ref="J112:K112"/>
    <mergeCell ref="E113:G113"/>
    <mergeCell ref="H113:I113"/>
    <mergeCell ref="C120:K121"/>
    <mergeCell ref="C123:E123"/>
    <mergeCell ref="F123:G123"/>
    <mergeCell ref="H123:J123"/>
  </mergeCells>
  <pageMargins left="0.24" right="0.31" top="0.43" bottom="0.36" header="0.3" footer="0.3"/>
  <pageSetup paperSize="9" orientation="portrait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52"/>
  <sheetViews>
    <sheetView topLeftCell="A31" workbookViewId="0">
      <selection activeCell="C25" sqref="C25:D26"/>
    </sheetView>
  </sheetViews>
  <sheetFormatPr defaultRowHeight="15"/>
  <cols>
    <col min="1" max="1" width="4.42578125" customWidth="1"/>
  </cols>
  <sheetData>
    <row r="3" spans="1:11">
      <c r="A3" s="196" t="s">
        <v>278</v>
      </c>
      <c r="B3" s="181" t="s">
        <v>279</v>
      </c>
      <c r="C3" s="181"/>
      <c r="D3" s="181"/>
      <c r="E3" s="181"/>
      <c r="F3" s="181"/>
      <c r="G3" s="181"/>
      <c r="H3" s="181"/>
      <c r="I3" s="181"/>
      <c r="J3" s="181"/>
      <c r="K3" s="181"/>
    </row>
    <row r="4" spans="1:11">
      <c r="A4" s="197"/>
      <c r="B4" s="182"/>
      <c r="C4" s="182"/>
      <c r="D4" s="182"/>
      <c r="E4" s="182"/>
      <c r="F4" s="182"/>
      <c r="G4" s="182"/>
      <c r="H4" s="182"/>
      <c r="I4" s="182"/>
      <c r="J4" s="182"/>
      <c r="K4" s="182"/>
    </row>
    <row r="6" spans="1:11">
      <c r="B6" s="46" t="s">
        <v>280</v>
      </c>
      <c r="C6" t="s">
        <v>281</v>
      </c>
    </row>
    <row r="7" spans="1:11">
      <c r="B7" s="5"/>
    </row>
    <row r="8" spans="1:11" ht="29.25" customHeight="1">
      <c r="B8" s="5"/>
      <c r="C8" s="188" t="s">
        <v>282</v>
      </c>
      <c r="D8" s="188"/>
      <c r="E8" s="188"/>
      <c r="F8" s="110" t="s">
        <v>37</v>
      </c>
      <c r="G8" s="204" t="s">
        <v>234</v>
      </c>
      <c r="H8" s="204"/>
      <c r="I8" s="204" t="s">
        <v>235</v>
      </c>
      <c r="J8" s="204"/>
    </row>
    <row r="9" spans="1:11">
      <c r="B9" s="5"/>
      <c r="C9" s="205" t="s">
        <v>283</v>
      </c>
      <c r="D9" s="205"/>
      <c r="E9" s="205"/>
      <c r="F9" s="110" t="s">
        <v>118</v>
      </c>
      <c r="G9" s="204"/>
      <c r="H9" s="204"/>
      <c r="I9" s="204"/>
      <c r="J9" s="204"/>
    </row>
    <row r="10" spans="1:11">
      <c r="B10" s="5"/>
      <c r="C10" s="205" t="s">
        <v>284</v>
      </c>
      <c r="D10" s="205"/>
      <c r="E10" s="205"/>
      <c r="F10" s="110" t="s">
        <v>118</v>
      </c>
      <c r="G10" s="204"/>
      <c r="H10" s="204"/>
      <c r="I10" s="204"/>
      <c r="J10" s="204"/>
    </row>
    <row r="12" spans="1:11">
      <c r="B12" s="46" t="s">
        <v>285</v>
      </c>
      <c r="C12" s="167" t="s">
        <v>137</v>
      </c>
      <c r="D12" s="167"/>
      <c r="E12" s="167"/>
      <c r="F12" s="167"/>
      <c r="G12" s="167"/>
      <c r="H12" s="167"/>
      <c r="I12" s="167"/>
      <c r="J12" s="167"/>
      <c r="K12" s="167"/>
    </row>
    <row r="13" spans="1:11">
      <c r="B13" s="5"/>
      <c r="C13" s="167"/>
      <c r="D13" s="167"/>
      <c r="E13" s="167"/>
      <c r="F13" s="167"/>
      <c r="G13" s="167"/>
      <c r="H13" s="167"/>
      <c r="I13" s="167"/>
      <c r="J13" s="167"/>
      <c r="K13" s="167"/>
    </row>
    <row r="14" spans="1:11">
      <c r="B14" s="5"/>
    </row>
    <row r="15" spans="1:11">
      <c r="B15" s="5"/>
      <c r="C15" s="166" t="s">
        <v>82</v>
      </c>
      <c r="D15" s="166"/>
      <c r="E15" s="166"/>
      <c r="F15" s="166" t="s">
        <v>37</v>
      </c>
      <c r="G15" s="166"/>
      <c r="H15" s="166" t="s">
        <v>83</v>
      </c>
      <c r="I15" s="166"/>
      <c r="J15" s="166"/>
    </row>
    <row r="16" spans="1:11">
      <c r="B16" s="5"/>
      <c r="C16" s="173" t="s">
        <v>40</v>
      </c>
      <c r="D16" s="173"/>
      <c r="E16" s="173"/>
      <c r="F16" s="166" t="s">
        <v>44</v>
      </c>
      <c r="G16" s="166"/>
      <c r="H16" s="166">
        <v>200</v>
      </c>
      <c r="I16" s="166"/>
      <c r="J16" s="166"/>
    </row>
    <row r="17" spans="2:11">
      <c r="B17" s="5"/>
      <c r="C17" s="173" t="s">
        <v>84</v>
      </c>
      <c r="D17" s="173"/>
      <c r="E17" s="173"/>
      <c r="F17" s="166" t="s">
        <v>118</v>
      </c>
      <c r="G17" s="166"/>
      <c r="H17" s="166">
        <v>15</v>
      </c>
      <c r="I17" s="166"/>
      <c r="J17" s="166"/>
    </row>
    <row r="18" spans="2:11">
      <c r="B18" s="5"/>
      <c r="C18" s="173" t="s">
        <v>85</v>
      </c>
      <c r="D18" s="173"/>
      <c r="E18" s="173"/>
      <c r="F18" s="166" t="s">
        <v>123</v>
      </c>
      <c r="G18" s="166"/>
      <c r="H18" s="166">
        <v>20000</v>
      </c>
      <c r="I18" s="166"/>
      <c r="J18" s="166"/>
    </row>
    <row r="19" spans="2:11">
      <c r="B19" s="5"/>
      <c r="C19" s="173" t="s">
        <v>86</v>
      </c>
      <c r="D19" s="173"/>
      <c r="E19" s="173"/>
      <c r="F19" s="166"/>
      <c r="G19" s="166"/>
      <c r="H19" s="166"/>
      <c r="I19" s="166"/>
      <c r="J19" s="166"/>
    </row>
    <row r="21" spans="2:11">
      <c r="B21" s="46" t="s">
        <v>286</v>
      </c>
      <c r="C21" s="174" t="s">
        <v>91</v>
      </c>
      <c r="D21" s="174"/>
      <c r="E21" s="174"/>
      <c r="F21" s="174"/>
      <c r="G21" s="174"/>
      <c r="H21" s="174"/>
      <c r="I21" s="174"/>
      <c r="J21" s="174"/>
      <c r="K21" s="174"/>
    </row>
    <row r="22" spans="2:11">
      <c r="B22" s="5"/>
      <c r="C22" s="174"/>
      <c r="D22" s="174"/>
      <c r="E22" s="174"/>
      <c r="F22" s="174"/>
      <c r="G22" s="174"/>
      <c r="H22" s="174"/>
      <c r="I22" s="174"/>
      <c r="J22" s="174"/>
      <c r="K22" s="174"/>
    </row>
    <row r="23" spans="2:11">
      <c r="B23" s="5"/>
    </row>
    <row r="24" spans="2:11">
      <c r="B24" s="99"/>
      <c r="C24" s="175" t="s">
        <v>88</v>
      </c>
      <c r="D24" s="176"/>
      <c r="E24" s="109" t="s">
        <v>37</v>
      </c>
      <c r="F24" s="177" t="s">
        <v>87</v>
      </c>
      <c r="G24" s="178"/>
      <c r="H24" s="175" t="s">
        <v>89</v>
      </c>
      <c r="I24" s="179"/>
      <c r="J24" s="176"/>
    </row>
    <row r="25" spans="2:11">
      <c r="B25" s="5"/>
      <c r="C25" s="168" t="s">
        <v>84</v>
      </c>
      <c r="D25" s="169"/>
      <c r="E25" s="108" t="s">
        <v>118</v>
      </c>
      <c r="F25" s="170">
        <v>10</v>
      </c>
      <c r="G25" s="171"/>
      <c r="H25" s="170" t="s">
        <v>38</v>
      </c>
      <c r="I25" s="172"/>
      <c r="J25" s="171"/>
    </row>
    <row r="26" spans="2:11">
      <c r="B26" s="5"/>
      <c r="C26" s="168" t="s">
        <v>86</v>
      </c>
      <c r="D26" s="169"/>
      <c r="E26" s="108"/>
      <c r="F26" s="170"/>
      <c r="G26" s="171"/>
      <c r="H26" s="170"/>
      <c r="I26" s="172"/>
      <c r="J26" s="171"/>
    </row>
    <row r="27" spans="2:11">
      <c r="B27" s="5"/>
      <c r="C27" s="170"/>
      <c r="D27" s="171"/>
      <c r="E27" s="108"/>
      <c r="F27" s="170"/>
      <c r="G27" s="171"/>
      <c r="H27" s="170"/>
      <c r="I27" s="172"/>
      <c r="J27" s="171"/>
    </row>
    <row r="28" spans="2:11">
      <c r="B28" s="5"/>
      <c r="C28" s="166"/>
      <c r="D28" s="166"/>
      <c r="E28" s="108"/>
      <c r="F28" s="166"/>
      <c r="G28" s="166"/>
      <c r="H28" s="166"/>
      <c r="I28" s="166"/>
      <c r="J28" s="166"/>
    </row>
    <row r="30" spans="2:11">
      <c r="B30" s="46" t="s">
        <v>287</v>
      </c>
      <c r="C30" s="167" t="s">
        <v>92</v>
      </c>
      <c r="D30" s="167"/>
      <c r="E30" s="167"/>
      <c r="F30" s="167"/>
      <c r="G30" s="167"/>
      <c r="H30" s="167"/>
      <c r="I30" s="167"/>
      <c r="J30" s="167"/>
      <c r="K30" s="167"/>
    </row>
    <row r="31" spans="2:11">
      <c r="B31" s="5"/>
      <c r="C31" s="167"/>
      <c r="D31" s="167"/>
      <c r="E31" s="167"/>
      <c r="F31" s="167"/>
      <c r="G31" s="167"/>
      <c r="H31" s="167"/>
      <c r="I31" s="167"/>
      <c r="J31" s="167"/>
      <c r="K31" s="167"/>
    </row>
    <row r="32" spans="2:11">
      <c r="B32" s="5"/>
    </row>
    <row r="33" spans="2:10">
      <c r="B33" s="5"/>
      <c r="C33" s="166" t="s">
        <v>82</v>
      </c>
      <c r="D33" s="166"/>
      <c r="E33" s="166"/>
      <c r="F33" s="166" t="s">
        <v>37</v>
      </c>
      <c r="G33" s="166"/>
      <c r="H33" s="166" t="s">
        <v>83</v>
      </c>
      <c r="I33" s="166"/>
      <c r="J33" s="166"/>
    </row>
    <row r="34" spans="2:10">
      <c r="B34" s="5"/>
      <c r="C34" s="166"/>
      <c r="D34" s="166"/>
      <c r="E34" s="166"/>
      <c r="F34" s="166"/>
      <c r="G34" s="166"/>
      <c r="H34" s="166"/>
      <c r="I34" s="166"/>
      <c r="J34" s="166"/>
    </row>
    <row r="35" spans="2:10">
      <c r="B35" s="5"/>
      <c r="C35" s="166"/>
      <c r="D35" s="166"/>
      <c r="E35" s="166"/>
      <c r="F35" s="166"/>
      <c r="G35" s="166"/>
      <c r="H35" s="166"/>
      <c r="I35" s="166"/>
      <c r="J35" s="166"/>
    </row>
    <row r="36" spans="2:10">
      <c r="B36" s="5"/>
      <c r="C36" s="166"/>
      <c r="D36" s="166"/>
      <c r="E36" s="166"/>
      <c r="F36" s="166"/>
      <c r="G36" s="166"/>
      <c r="H36" s="166"/>
      <c r="I36" s="166"/>
      <c r="J36" s="166"/>
    </row>
    <row r="37" spans="2:10">
      <c r="B37" s="5"/>
      <c r="C37" s="166"/>
      <c r="D37" s="166"/>
      <c r="E37" s="166"/>
      <c r="F37" s="166"/>
      <c r="G37" s="166"/>
      <c r="H37" s="166"/>
      <c r="I37" s="166"/>
      <c r="J37" s="166"/>
    </row>
    <row r="52" spans="6:7">
      <c r="F52" s="132" t="s">
        <v>290</v>
      </c>
      <c r="G52" s="132"/>
    </row>
  </sheetData>
  <mergeCells count="60">
    <mergeCell ref="A3:A4"/>
    <mergeCell ref="B3:K4"/>
    <mergeCell ref="C8:E8"/>
    <mergeCell ref="G8:H8"/>
    <mergeCell ref="I8:J8"/>
    <mergeCell ref="C9:E9"/>
    <mergeCell ref="G9:H9"/>
    <mergeCell ref="I9:J9"/>
    <mergeCell ref="C10:E10"/>
    <mergeCell ref="G10:H10"/>
    <mergeCell ref="I10:J10"/>
    <mergeCell ref="C12:K13"/>
    <mergeCell ref="C15:E15"/>
    <mergeCell ref="F15:G15"/>
    <mergeCell ref="H15:J15"/>
    <mergeCell ref="C16:E16"/>
    <mergeCell ref="F16:G16"/>
    <mergeCell ref="H16:J16"/>
    <mergeCell ref="C17:E17"/>
    <mergeCell ref="F17:G17"/>
    <mergeCell ref="H17:J17"/>
    <mergeCell ref="C18:E18"/>
    <mergeCell ref="F18:G18"/>
    <mergeCell ref="H18:J18"/>
    <mergeCell ref="C19:E19"/>
    <mergeCell ref="F19:G19"/>
    <mergeCell ref="H19:J19"/>
    <mergeCell ref="C21:K22"/>
    <mergeCell ref="C24:D24"/>
    <mergeCell ref="F24:G24"/>
    <mergeCell ref="H24:J24"/>
    <mergeCell ref="C25:D25"/>
    <mergeCell ref="F25:G25"/>
    <mergeCell ref="H25:J25"/>
    <mergeCell ref="C26:D26"/>
    <mergeCell ref="F26:G26"/>
    <mergeCell ref="H26:J26"/>
    <mergeCell ref="C27:D27"/>
    <mergeCell ref="F27:G27"/>
    <mergeCell ref="H27:J27"/>
    <mergeCell ref="C28:D28"/>
    <mergeCell ref="F28:G28"/>
    <mergeCell ref="H28:J28"/>
    <mergeCell ref="C30:K31"/>
    <mergeCell ref="C33:E33"/>
    <mergeCell ref="F33:G33"/>
    <mergeCell ref="H33:J33"/>
    <mergeCell ref="C34:E34"/>
    <mergeCell ref="F34:G34"/>
    <mergeCell ref="H34:J34"/>
    <mergeCell ref="C37:E37"/>
    <mergeCell ref="F37:G37"/>
    <mergeCell ref="H37:J37"/>
    <mergeCell ref="F52:G52"/>
    <mergeCell ref="C35:E35"/>
    <mergeCell ref="F35:G35"/>
    <mergeCell ref="H35:J35"/>
    <mergeCell ref="C36:E36"/>
    <mergeCell ref="F36:G36"/>
    <mergeCell ref="H36:J36"/>
  </mergeCells>
  <pageMargins left="0.26" right="0.26" top="0.43" bottom="0.43" header="0.3" footer="0.3"/>
  <pageSetup paperSize="9" orientation="portrait" horizontalDpi="200" verticalDpi="200" r:id="rId1"/>
  <ignoredErrors>
    <ignoredError sqref="A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3:K101"/>
  <sheetViews>
    <sheetView topLeftCell="A64" workbookViewId="0">
      <selection activeCell="C77" sqref="C77:D78"/>
    </sheetView>
  </sheetViews>
  <sheetFormatPr defaultRowHeight="15"/>
  <cols>
    <col min="1" max="1" width="4.42578125" customWidth="1"/>
  </cols>
  <sheetData>
    <row r="3" spans="1:11">
      <c r="A3" s="196" t="s">
        <v>291</v>
      </c>
      <c r="B3" s="198" t="s">
        <v>292</v>
      </c>
      <c r="C3" s="199"/>
      <c r="D3" s="199"/>
      <c r="E3" s="199"/>
      <c r="F3" s="199"/>
      <c r="G3" s="199"/>
      <c r="H3" s="199"/>
      <c r="I3" s="199"/>
      <c r="J3" s="199"/>
      <c r="K3" s="200"/>
    </row>
    <row r="4" spans="1:11">
      <c r="A4" s="197"/>
      <c r="B4" s="201"/>
      <c r="C4" s="202"/>
      <c r="D4" s="202"/>
      <c r="E4" s="202"/>
      <c r="F4" s="202"/>
      <c r="G4" s="202"/>
      <c r="H4" s="202"/>
      <c r="I4" s="202"/>
      <c r="J4" s="202"/>
      <c r="K4" s="203"/>
    </row>
    <row r="6" spans="1:11">
      <c r="B6" s="46" t="s">
        <v>293</v>
      </c>
      <c r="C6" s="167" t="s">
        <v>294</v>
      </c>
      <c r="D6" s="167"/>
      <c r="E6" s="167"/>
      <c r="F6" s="167"/>
      <c r="G6" s="167"/>
      <c r="H6" s="167"/>
      <c r="I6" s="167"/>
      <c r="J6" s="167"/>
      <c r="K6" s="167"/>
    </row>
    <row r="7" spans="1:11">
      <c r="B7" s="5"/>
      <c r="C7" s="167"/>
      <c r="D7" s="167"/>
      <c r="E7" s="167"/>
      <c r="F7" s="167"/>
      <c r="G7" s="167"/>
      <c r="H7" s="167"/>
      <c r="I7" s="167"/>
      <c r="J7" s="167"/>
      <c r="K7" s="167"/>
    </row>
    <row r="8" spans="1:11">
      <c r="B8" s="5"/>
    </row>
    <row r="9" spans="1:11" ht="30.75" customHeight="1">
      <c r="B9" s="5"/>
      <c r="C9" s="217" t="s">
        <v>188</v>
      </c>
      <c r="D9" s="217"/>
      <c r="E9" s="217"/>
      <c r="F9" s="125" t="s">
        <v>37</v>
      </c>
      <c r="G9" s="216" t="s">
        <v>234</v>
      </c>
      <c r="H9" s="216"/>
      <c r="I9" s="216" t="s">
        <v>235</v>
      </c>
      <c r="J9" s="216"/>
    </row>
    <row r="10" spans="1:11">
      <c r="B10" s="5"/>
      <c r="C10" s="215" t="s">
        <v>295</v>
      </c>
      <c r="D10" s="215"/>
      <c r="E10" s="215"/>
      <c r="F10" s="125" t="s">
        <v>118</v>
      </c>
      <c r="G10" s="216">
        <v>10</v>
      </c>
      <c r="H10" s="216"/>
      <c r="I10" s="216">
        <v>10</v>
      </c>
      <c r="J10" s="216"/>
    </row>
    <row r="11" spans="1:11">
      <c r="B11" s="5"/>
      <c r="C11" s="215" t="s">
        <v>296</v>
      </c>
      <c r="D11" s="215"/>
      <c r="E11" s="215"/>
      <c r="F11" s="125" t="s">
        <v>118</v>
      </c>
      <c r="G11" s="216">
        <v>11</v>
      </c>
      <c r="H11" s="216"/>
      <c r="I11" s="216">
        <v>11</v>
      </c>
      <c r="J11" s="216"/>
    </row>
    <row r="12" spans="1:11" ht="29.25" customHeight="1">
      <c r="B12" s="5"/>
      <c r="C12" s="218" t="s">
        <v>297</v>
      </c>
      <c r="D12" s="219"/>
      <c r="E12" s="220"/>
      <c r="F12" s="125" t="s">
        <v>118</v>
      </c>
      <c r="G12" s="216">
        <v>12</v>
      </c>
      <c r="H12" s="216"/>
      <c r="I12" s="216">
        <v>12</v>
      </c>
      <c r="J12" s="216"/>
    </row>
    <row r="13" spans="1:11" ht="29.25" customHeight="1">
      <c r="B13" s="5"/>
      <c r="C13" s="218" t="s">
        <v>298</v>
      </c>
      <c r="D13" s="219"/>
      <c r="E13" s="220"/>
      <c r="F13" s="125" t="s">
        <v>118</v>
      </c>
      <c r="G13" s="216">
        <v>13</v>
      </c>
      <c r="H13" s="216"/>
      <c r="I13" s="216">
        <v>13</v>
      </c>
      <c r="J13" s="216"/>
    </row>
    <row r="14" spans="1:11">
      <c r="B14" s="5"/>
      <c r="C14" s="215" t="s">
        <v>299</v>
      </c>
      <c r="D14" s="215"/>
      <c r="E14" s="215"/>
      <c r="F14" s="125" t="s">
        <v>118</v>
      </c>
      <c r="G14" s="216">
        <v>14</v>
      </c>
      <c r="H14" s="216"/>
      <c r="I14" s="216">
        <v>14</v>
      </c>
      <c r="J14" s="216"/>
    </row>
    <row r="15" spans="1:11">
      <c r="B15" s="5"/>
      <c r="C15" s="215" t="s">
        <v>300</v>
      </c>
      <c r="D15" s="215"/>
      <c r="E15" s="215"/>
      <c r="F15" s="125" t="s">
        <v>118</v>
      </c>
      <c r="G15" s="216">
        <v>15</v>
      </c>
      <c r="H15" s="216"/>
      <c r="I15" s="216">
        <v>15</v>
      </c>
      <c r="J15" s="216"/>
    </row>
    <row r="16" spans="1:11" ht="30.75" customHeight="1">
      <c r="B16" s="5"/>
      <c r="C16" s="218" t="s">
        <v>301</v>
      </c>
      <c r="D16" s="219"/>
      <c r="E16" s="220"/>
      <c r="F16" s="125" t="s">
        <v>118</v>
      </c>
      <c r="G16" s="216">
        <v>16</v>
      </c>
      <c r="H16" s="216"/>
      <c r="I16" s="216">
        <v>16</v>
      </c>
      <c r="J16" s="216"/>
    </row>
    <row r="17" spans="2:11">
      <c r="B17" s="5"/>
      <c r="C17" s="221" t="s">
        <v>302</v>
      </c>
      <c r="D17" s="222"/>
      <c r="E17" s="223"/>
      <c r="F17" s="125" t="s">
        <v>118</v>
      </c>
      <c r="G17" s="216">
        <v>17</v>
      </c>
      <c r="H17" s="216"/>
      <c r="I17" s="216">
        <v>17</v>
      </c>
      <c r="J17" s="216"/>
    </row>
    <row r="19" spans="2:11">
      <c r="B19" s="46" t="s">
        <v>303</v>
      </c>
      <c r="C19" s="167" t="s">
        <v>137</v>
      </c>
      <c r="D19" s="167"/>
      <c r="E19" s="167"/>
      <c r="F19" s="167"/>
      <c r="G19" s="167"/>
      <c r="H19" s="167"/>
      <c r="I19" s="167"/>
      <c r="J19" s="167"/>
      <c r="K19" s="167"/>
    </row>
    <row r="20" spans="2:11">
      <c r="B20" s="5"/>
      <c r="C20" s="167"/>
      <c r="D20" s="167"/>
      <c r="E20" s="167"/>
      <c r="F20" s="167"/>
      <c r="G20" s="167"/>
      <c r="H20" s="167"/>
      <c r="I20" s="167"/>
      <c r="J20" s="167"/>
      <c r="K20" s="167"/>
    </row>
    <row r="21" spans="2:11">
      <c r="B21" s="5"/>
    </row>
    <row r="22" spans="2:11">
      <c r="B22" s="5"/>
      <c r="C22" s="166" t="s">
        <v>82</v>
      </c>
      <c r="D22" s="166"/>
      <c r="E22" s="166"/>
      <c r="F22" s="166" t="s">
        <v>37</v>
      </c>
      <c r="G22" s="166"/>
      <c r="H22" s="166" t="s">
        <v>83</v>
      </c>
      <c r="I22" s="166"/>
      <c r="J22" s="166"/>
    </row>
    <row r="23" spans="2:11">
      <c r="B23" s="5"/>
      <c r="C23" s="173" t="s">
        <v>40</v>
      </c>
      <c r="D23" s="173"/>
      <c r="E23" s="173"/>
      <c r="F23" s="166" t="s">
        <v>44</v>
      </c>
      <c r="G23" s="166"/>
      <c r="H23" s="166">
        <v>200</v>
      </c>
      <c r="I23" s="166"/>
      <c r="J23" s="166"/>
    </row>
    <row r="24" spans="2:11">
      <c r="B24" s="5"/>
      <c r="C24" s="173" t="s">
        <v>84</v>
      </c>
      <c r="D24" s="173"/>
      <c r="E24" s="173"/>
      <c r="F24" s="166" t="s">
        <v>118</v>
      </c>
      <c r="G24" s="166"/>
      <c r="H24" s="166">
        <v>15</v>
      </c>
      <c r="I24" s="166"/>
      <c r="J24" s="166"/>
    </row>
    <row r="25" spans="2:11">
      <c r="B25" s="5"/>
      <c r="C25" s="173" t="s">
        <v>85</v>
      </c>
      <c r="D25" s="173"/>
      <c r="E25" s="173"/>
      <c r="F25" s="166" t="s">
        <v>123</v>
      </c>
      <c r="G25" s="166"/>
      <c r="H25" s="166">
        <v>20000</v>
      </c>
      <c r="I25" s="166"/>
      <c r="J25" s="166"/>
    </row>
    <row r="26" spans="2:11">
      <c r="B26" s="5"/>
      <c r="C26" s="173" t="s">
        <v>86</v>
      </c>
      <c r="D26" s="173"/>
      <c r="E26" s="173"/>
      <c r="F26" s="166"/>
      <c r="G26" s="166"/>
      <c r="H26" s="166"/>
      <c r="I26" s="166"/>
      <c r="J26" s="166"/>
    </row>
    <row r="28" spans="2:11">
      <c r="B28" s="46" t="s">
        <v>304</v>
      </c>
      <c r="C28" s="174" t="s">
        <v>91</v>
      </c>
      <c r="D28" s="174"/>
      <c r="E28" s="174"/>
      <c r="F28" s="174"/>
      <c r="G28" s="174"/>
      <c r="H28" s="174"/>
      <c r="I28" s="174"/>
      <c r="J28" s="174"/>
      <c r="K28" s="174"/>
    </row>
    <row r="29" spans="2:11">
      <c r="B29" s="5"/>
      <c r="C29" s="174"/>
      <c r="D29" s="174"/>
      <c r="E29" s="174"/>
      <c r="F29" s="174"/>
      <c r="G29" s="174"/>
      <c r="H29" s="174"/>
      <c r="I29" s="174"/>
      <c r="J29" s="174"/>
      <c r="K29" s="174"/>
    </row>
    <row r="30" spans="2:11">
      <c r="B30" s="5"/>
    </row>
    <row r="31" spans="2:11">
      <c r="B31" s="99"/>
      <c r="C31" s="175" t="s">
        <v>88</v>
      </c>
      <c r="D31" s="176"/>
      <c r="E31" s="109" t="s">
        <v>37</v>
      </c>
      <c r="F31" s="177" t="s">
        <v>87</v>
      </c>
      <c r="G31" s="178"/>
      <c r="H31" s="175" t="s">
        <v>89</v>
      </c>
      <c r="I31" s="179"/>
      <c r="J31" s="176"/>
    </row>
    <row r="32" spans="2:11">
      <c r="B32" s="5"/>
      <c r="C32" s="168" t="s">
        <v>84</v>
      </c>
      <c r="D32" s="169"/>
      <c r="E32" s="108" t="s">
        <v>118</v>
      </c>
      <c r="F32" s="170">
        <v>10</v>
      </c>
      <c r="G32" s="171"/>
      <c r="H32" s="170" t="s">
        <v>38</v>
      </c>
      <c r="I32" s="172"/>
      <c r="J32" s="171"/>
    </row>
    <row r="33" spans="2:11">
      <c r="B33" s="5"/>
      <c r="C33" s="168" t="s">
        <v>86</v>
      </c>
      <c r="D33" s="169"/>
      <c r="E33" s="108"/>
      <c r="F33" s="170"/>
      <c r="G33" s="171"/>
      <c r="H33" s="170"/>
      <c r="I33" s="172"/>
      <c r="J33" s="171"/>
    </row>
    <row r="34" spans="2:11">
      <c r="B34" s="5"/>
      <c r="C34" s="170"/>
      <c r="D34" s="171"/>
      <c r="E34" s="108"/>
      <c r="F34" s="170"/>
      <c r="G34" s="171"/>
      <c r="H34" s="170"/>
      <c r="I34" s="172"/>
      <c r="J34" s="171"/>
    </row>
    <row r="35" spans="2:11">
      <c r="B35" s="5"/>
      <c r="C35" s="166"/>
      <c r="D35" s="166"/>
      <c r="E35" s="108"/>
      <c r="F35" s="166"/>
      <c r="G35" s="166"/>
      <c r="H35" s="166"/>
      <c r="I35" s="166"/>
      <c r="J35" s="166"/>
    </row>
    <row r="37" spans="2:11">
      <c r="B37" s="46" t="s">
        <v>305</v>
      </c>
      <c r="C37" s="167" t="s">
        <v>92</v>
      </c>
      <c r="D37" s="167"/>
      <c r="E37" s="167"/>
      <c r="F37" s="167"/>
      <c r="G37" s="167"/>
      <c r="H37" s="167"/>
      <c r="I37" s="167"/>
      <c r="J37" s="167"/>
      <c r="K37" s="167"/>
    </row>
    <row r="38" spans="2:11">
      <c r="B38" s="5"/>
      <c r="C38" s="167"/>
      <c r="D38" s="167"/>
      <c r="E38" s="167"/>
      <c r="F38" s="167"/>
      <c r="G38" s="167"/>
      <c r="H38" s="167"/>
      <c r="I38" s="167"/>
      <c r="J38" s="167"/>
      <c r="K38" s="167"/>
    </row>
    <row r="39" spans="2:11">
      <c r="B39" s="5"/>
    </row>
    <row r="40" spans="2:11">
      <c r="B40" s="5"/>
      <c r="C40" s="166" t="s">
        <v>82</v>
      </c>
      <c r="D40" s="166"/>
      <c r="E40" s="166"/>
      <c r="F40" s="166" t="s">
        <v>37</v>
      </c>
      <c r="G40" s="166"/>
      <c r="H40" s="166" t="s">
        <v>83</v>
      </c>
      <c r="I40" s="166"/>
      <c r="J40" s="166"/>
    </row>
    <row r="41" spans="2:11">
      <c r="B41" s="5"/>
      <c r="C41" s="166"/>
      <c r="D41" s="166"/>
      <c r="E41" s="166"/>
      <c r="F41" s="166"/>
      <c r="G41" s="166"/>
      <c r="H41" s="166"/>
      <c r="I41" s="166"/>
      <c r="J41" s="166"/>
    </row>
    <row r="42" spans="2:11">
      <c r="B42" s="5"/>
      <c r="C42" s="166"/>
      <c r="D42" s="166"/>
      <c r="E42" s="166"/>
      <c r="F42" s="166"/>
      <c r="G42" s="166"/>
      <c r="H42" s="166"/>
      <c r="I42" s="166"/>
      <c r="J42" s="166"/>
    </row>
    <row r="43" spans="2:11">
      <c r="B43" s="5"/>
      <c r="C43" s="166"/>
      <c r="D43" s="166"/>
      <c r="E43" s="166"/>
      <c r="F43" s="166"/>
      <c r="G43" s="166"/>
      <c r="H43" s="166"/>
      <c r="I43" s="166"/>
      <c r="J43" s="166"/>
    </row>
    <row r="44" spans="2:11">
      <c r="B44" s="5"/>
      <c r="C44" s="166"/>
      <c r="D44" s="166"/>
      <c r="E44" s="166"/>
      <c r="F44" s="166"/>
      <c r="G44" s="166"/>
      <c r="H44" s="166"/>
      <c r="I44" s="166"/>
      <c r="J44" s="166"/>
    </row>
    <row r="49" spans="1:11">
      <c r="F49" s="132" t="s">
        <v>306</v>
      </c>
      <c r="G49" s="132"/>
    </row>
    <row r="52" spans="1:11">
      <c r="A52" s="196" t="s">
        <v>313</v>
      </c>
      <c r="B52" s="181" t="s">
        <v>314</v>
      </c>
      <c r="C52" s="181"/>
      <c r="D52" s="181"/>
      <c r="E52" s="181"/>
      <c r="F52" s="181"/>
      <c r="G52" s="181"/>
      <c r="H52" s="181"/>
      <c r="I52" s="181"/>
      <c r="J52" s="181"/>
      <c r="K52" s="181"/>
    </row>
    <row r="53" spans="1:11">
      <c r="A53" s="197"/>
      <c r="B53" s="182"/>
      <c r="C53" s="182"/>
      <c r="D53" s="182"/>
      <c r="E53" s="182"/>
      <c r="F53" s="182"/>
      <c r="G53" s="182"/>
      <c r="H53" s="182"/>
      <c r="I53" s="182"/>
      <c r="J53" s="182"/>
      <c r="K53" s="182"/>
    </row>
    <row r="55" spans="1:11">
      <c r="B55" s="46" t="s">
        <v>315</v>
      </c>
      <c r="C55" t="s">
        <v>316</v>
      </c>
    </row>
    <row r="56" spans="1:11">
      <c r="B56" s="127"/>
    </row>
    <row r="57" spans="1:11" ht="30" customHeight="1">
      <c r="B57" s="5"/>
      <c r="C57" s="217" t="s">
        <v>188</v>
      </c>
      <c r="D57" s="217"/>
      <c r="E57" s="217"/>
      <c r="F57" s="125" t="s">
        <v>37</v>
      </c>
      <c r="G57" s="216" t="s">
        <v>234</v>
      </c>
      <c r="H57" s="216"/>
      <c r="I57" s="216" t="s">
        <v>235</v>
      </c>
      <c r="J57" s="216"/>
    </row>
    <row r="58" spans="1:11">
      <c r="B58" s="5"/>
      <c r="C58" s="215" t="s">
        <v>317</v>
      </c>
      <c r="D58" s="215"/>
      <c r="E58" s="215"/>
      <c r="F58" s="125" t="s">
        <v>318</v>
      </c>
      <c r="G58" s="216">
        <v>5000</v>
      </c>
      <c r="H58" s="216"/>
      <c r="I58" s="216">
        <v>5000</v>
      </c>
      <c r="J58" s="216"/>
    </row>
    <row r="59" spans="1:11">
      <c r="B59" s="5"/>
      <c r="C59" s="215" t="s">
        <v>319</v>
      </c>
      <c r="D59" s="215"/>
      <c r="E59" s="215"/>
      <c r="F59" s="125" t="s">
        <v>318</v>
      </c>
      <c r="G59" s="216">
        <v>5000</v>
      </c>
      <c r="H59" s="216"/>
      <c r="I59" s="216">
        <v>5000</v>
      </c>
      <c r="J59" s="216"/>
    </row>
    <row r="60" spans="1:11">
      <c r="B60" s="5"/>
      <c r="C60" s="215" t="s">
        <v>320</v>
      </c>
      <c r="D60" s="215"/>
      <c r="E60" s="215"/>
      <c r="F60" s="125" t="s">
        <v>318</v>
      </c>
      <c r="G60" s="216">
        <v>5000</v>
      </c>
      <c r="H60" s="216"/>
      <c r="I60" s="216">
        <v>5000</v>
      </c>
      <c r="J60" s="216"/>
    </row>
    <row r="61" spans="1:11">
      <c r="B61" s="5"/>
      <c r="C61" s="215" t="s">
        <v>321</v>
      </c>
      <c r="D61" s="215"/>
      <c r="E61" s="215"/>
      <c r="F61" s="125" t="s">
        <v>318</v>
      </c>
      <c r="G61" s="216">
        <v>5000</v>
      </c>
      <c r="H61" s="216"/>
      <c r="I61" s="216">
        <v>5000</v>
      </c>
      <c r="J61" s="216"/>
    </row>
    <row r="62" spans="1:11">
      <c r="B62" s="5"/>
      <c r="C62" s="215" t="s">
        <v>322</v>
      </c>
      <c r="D62" s="215"/>
      <c r="E62" s="215"/>
      <c r="F62" s="125" t="s">
        <v>318</v>
      </c>
      <c r="G62" s="216">
        <v>5000</v>
      </c>
      <c r="H62" s="216"/>
      <c r="I62" s="216">
        <v>5000</v>
      </c>
      <c r="J62" s="216"/>
    </row>
    <row r="64" spans="1:11">
      <c r="B64" s="46" t="s">
        <v>323</v>
      </c>
      <c r="C64" s="167" t="s">
        <v>137</v>
      </c>
      <c r="D64" s="167"/>
      <c r="E64" s="167"/>
      <c r="F64" s="167"/>
      <c r="G64" s="167"/>
      <c r="H64" s="167"/>
      <c r="I64" s="167"/>
      <c r="J64" s="167"/>
      <c r="K64" s="167"/>
    </row>
    <row r="65" spans="2:11">
      <c r="B65" s="5"/>
      <c r="C65" s="167"/>
      <c r="D65" s="167"/>
      <c r="E65" s="167"/>
      <c r="F65" s="167"/>
      <c r="G65" s="167"/>
      <c r="H65" s="167"/>
      <c r="I65" s="167"/>
      <c r="J65" s="167"/>
      <c r="K65" s="167"/>
    </row>
    <row r="66" spans="2:11">
      <c r="B66" s="5"/>
    </row>
    <row r="67" spans="2:11">
      <c r="B67" s="5"/>
      <c r="C67" s="166" t="s">
        <v>82</v>
      </c>
      <c r="D67" s="166"/>
      <c r="E67" s="166"/>
      <c r="F67" s="166" t="s">
        <v>37</v>
      </c>
      <c r="G67" s="166"/>
      <c r="H67" s="166" t="s">
        <v>83</v>
      </c>
      <c r="I67" s="166"/>
      <c r="J67" s="166"/>
    </row>
    <row r="68" spans="2:11">
      <c r="B68" s="5"/>
      <c r="C68" s="173" t="s">
        <v>40</v>
      </c>
      <c r="D68" s="173"/>
      <c r="E68" s="173"/>
      <c r="F68" s="166" t="s">
        <v>44</v>
      </c>
      <c r="G68" s="166"/>
      <c r="H68" s="166">
        <v>200</v>
      </c>
      <c r="I68" s="166"/>
      <c r="J68" s="166"/>
    </row>
    <row r="69" spans="2:11">
      <c r="B69" s="5"/>
      <c r="C69" s="173" t="s">
        <v>84</v>
      </c>
      <c r="D69" s="173"/>
      <c r="E69" s="173"/>
      <c r="F69" s="166" t="s">
        <v>118</v>
      </c>
      <c r="G69" s="166"/>
      <c r="H69" s="166">
        <v>15</v>
      </c>
      <c r="I69" s="166"/>
      <c r="J69" s="166"/>
    </row>
    <row r="70" spans="2:11">
      <c r="B70" s="5"/>
      <c r="C70" s="173" t="s">
        <v>85</v>
      </c>
      <c r="D70" s="173"/>
      <c r="E70" s="173"/>
      <c r="F70" s="166" t="s">
        <v>123</v>
      </c>
      <c r="G70" s="166"/>
      <c r="H70" s="166">
        <v>20000</v>
      </c>
      <c r="I70" s="166"/>
      <c r="J70" s="166"/>
    </row>
    <row r="71" spans="2:11">
      <c r="B71" s="5"/>
      <c r="C71" s="173" t="s">
        <v>86</v>
      </c>
      <c r="D71" s="173"/>
      <c r="E71" s="173"/>
      <c r="F71" s="166"/>
      <c r="G71" s="166"/>
      <c r="H71" s="166"/>
      <c r="I71" s="166"/>
      <c r="J71" s="166"/>
    </row>
    <row r="73" spans="2:11">
      <c r="B73" s="46" t="s">
        <v>324</v>
      </c>
      <c r="C73" s="174" t="s">
        <v>91</v>
      </c>
      <c r="D73" s="174"/>
      <c r="E73" s="174"/>
      <c r="F73" s="174"/>
      <c r="G73" s="174"/>
      <c r="H73" s="174"/>
      <c r="I73" s="174"/>
      <c r="J73" s="174"/>
      <c r="K73" s="174"/>
    </row>
    <row r="74" spans="2:11">
      <c r="B74" s="5"/>
      <c r="C74" s="174"/>
      <c r="D74" s="174"/>
      <c r="E74" s="174"/>
      <c r="F74" s="174"/>
      <c r="G74" s="174"/>
      <c r="H74" s="174"/>
      <c r="I74" s="174"/>
      <c r="J74" s="174"/>
      <c r="K74" s="174"/>
    </row>
    <row r="75" spans="2:11">
      <c r="B75" s="5"/>
    </row>
    <row r="76" spans="2:11">
      <c r="B76" s="99"/>
      <c r="C76" s="175" t="s">
        <v>88</v>
      </c>
      <c r="D76" s="176"/>
      <c r="E76" s="109" t="s">
        <v>37</v>
      </c>
      <c r="F76" s="177" t="s">
        <v>87</v>
      </c>
      <c r="G76" s="178"/>
      <c r="H76" s="175" t="s">
        <v>89</v>
      </c>
      <c r="I76" s="179"/>
      <c r="J76" s="176"/>
    </row>
    <row r="77" spans="2:11">
      <c r="B77" s="5"/>
      <c r="C77" s="168" t="s">
        <v>84</v>
      </c>
      <c r="D77" s="169"/>
      <c r="E77" s="108" t="s">
        <v>118</v>
      </c>
      <c r="F77" s="170">
        <v>10</v>
      </c>
      <c r="G77" s="171"/>
      <c r="H77" s="170" t="s">
        <v>38</v>
      </c>
      <c r="I77" s="172"/>
      <c r="J77" s="171"/>
    </row>
    <row r="78" spans="2:11">
      <c r="B78" s="5"/>
      <c r="C78" s="168" t="s">
        <v>86</v>
      </c>
      <c r="D78" s="169"/>
      <c r="E78" s="108"/>
      <c r="F78" s="170"/>
      <c r="G78" s="171"/>
      <c r="H78" s="170"/>
      <c r="I78" s="172"/>
      <c r="J78" s="171"/>
    </row>
    <row r="79" spans="2:11">
      <c r="B79" s="5"/>
      <c r="C79" s="170"/>
      <c r="D79" s="171"/>
      <c r="E79" s="108"/>
      <c r="F79" s="170"/>
      <c r="G79" s="171"/>
      <c r="H79" s="170"/>
      <c r="I79" s="172"/>
      <c r="J79" s="171"/>
    </row>
    <row r="80" spans="2:11">
      <c r="B80" s="5"/>
      <c r="C80" s="166"/>
      <c r="D80" s="166"/>
      <c r="E80" s="108"/>
      <c r="F80" s="166"/>
      <c r="G80" s="166"/>
      <c r="H80" s="166"/>
      <c r="I80" s="166"/>
      <c r="J80" s="166"/>
    </row>
    <row r="82" spans="2:11">
      <c r="B82" s="46" t="s">
        <v>325</v>
      </c>
      <c r="C82" s="167" t="s">
        <v>92</v>
      </c>
      <c r="D82" s="167"/>
      <c r="E82" s="167"/>
      <c r="F82" s="167"/>
      <c r="G82" s="167"/>
      <c r="H82" s="167"/>
      <c r="I82" s="167"/>
      <c r="J82" s="167"/>
      <c r="K82" s="167"/>
    </row>
    <row r="83" spans="2:11">
      <c r="B83" s="5"/>
      <c r="C83" s="167"/>
      <c r="D83" s="167"/>
      <c r="E83" s="167"/>
      <c r="F83" s="167"/>
      <c r="G83" s="167"/>
      <c r="H83" s="167"/>
      <c r="I83" s="167"/>
      <c r="J83" s="167"/>
      <c r="K83" s="167"/>
    </row>
    <row r="84" spans="2:11">
      <c r="B84" s="5"/>
    </row>
    <row r="85" spans="2:11">
      <c r="B85" s="5"/>
      <c r="C85" s="166" t="s">
        <v>82</v>
      </c>
      <c r="D85" s="166"/>
      <c r="E85" s="166"/>
      <c r="F85" s="166" t="s">
        <v>37</v>
      </c>
      <c r="G85" s="166"/>
      <c r="H85" s="166" t="s">
        <v>83</v>
      </c>
      <c r="I85" s="166"/>
      <c r="J85" s="166"/>
    </row>
    <row r="86" spans="2:11">
      <c r="B86" s="5"/>
      <c r="C86" s="166"/>
      <c r="D86" s="166"/>
      <c r="E86" s="166"/>
      <c r="F86" s="166"/>
      <c r="G86" s="166"/>
      <c r="H86" s="166"/>
      <c r="I86" s="166"/>
      <c r="J86" s="166"/>
    </row>
    <row r="87" spans="2:11">
      <c r="B87" s="5"/>
      <c r="C87" s="166"/>
      <c r="D87" s="166"/>
      <c r="E87" s="166"/>
      <c r="F87" s="166"/>
      <c r="G87" s="166"/>
      <c r="H87" s="166"/>
      <c r="I87" s="166"/>
      <c r="J87" s="166"/>
    </row>
    <row r="88" spans="2:11">
      <c r="B88" s="5"/>
      <c r="C88" s="166"/>
      <c r="D88" s="166"/>
      <c r="E88" s="166"/>
      <c r="F88" s="166"/>
      <c r="G88" s="166"/>
      <c r="H88" s="166"/>
      <c r="I88" s="166"/>
      <c r="J88" s="166"/>
    </row>
    <row r="89" spans="2:11">
      <c r="B89" s="5"/>
      <c r="C89" s="166"/>
      <c r="D89" s="166"/>
      <c r="E89" s="166"/>
      <c r="F89" s="166"/>
      <c r="G89" s="166"/>
      <c r="H89" s="166"/>
      <c r="I89" s="166"/>
      <c r="J89" s="166"/>
    </row>
    <row r="101" spans="6:7">
      <c r="F101" s="132" t="s">
        <v>326</v>
      </c>
      <c r="G101" s="132"/>
    </row>
  </sheetData>
  <mergeCells count="148">
    <mergeCell ref="A3:A4"/>
    <mergeCell ref="B3:K4"/>
    <mergeCell ref="C6:K7"/>
    <mergeCell ref="C9:E9"/>
    <mergeCell ref="G9:H9"/>
    <mergeCell ref="I9:J9"/>
    <mergeCell ref="C12:E12"/>
    <mergeCell ref="G12:H12"/>
    <mergeCell ref="I12:J12"/>
    <mergeCell ref="C13:E13"/>
    <mergeCell ref="G13:H13"/>
    <mergeCell ref="I13:J13"/>
    <mergeCell ref="C10:E10"/>
    <mergeCell ref="G10:H10"/>
    <mergeCell ref="I10:J10"/>
    <mergeCell ref="C11:E11"/>
    <mergeCell ref="G11:H11"/>
    <mergeCell ref="I11:J11"/>
    <mergeCell ref="C16:E16"/>
    <mergeCell ref="G16:H16"/>
    <mergeCell ref="I16:J16"/>
    <mergeCell ref="C17:E17"/>
    <mergeCell ref="G17:H17"/>
    <mergeCell ref="I17:J17"/>
    <mergeCell ref="C14:E14"/>
    <mergeCell ref="G14:H14"/>
    <mergeCell ref="I14:J14"/>
    <mergeCell ref="C15:E15"/>
    <mergeCell ref="G15:H15"/>
    <mergeCell ref="I15:J15"/>
    <mergeCell ref="C23:E23"/>
    <mergeCell ref="F23:G23"/>
    <mergeCell ref="H23:J23"/>
    <mergeCell ref="C24:E24"/>
    <mergeCell ref="F24:G24"/>
    <mergeCell ref="H24:J24"/>
    <mergeCell ref="C19:K20"/>
    <mergeCell ref="C22:E22"/>
    <mergeCell ref="F22:G22"/>
    <mergeCell ref="H22:J22"/>
    <mergeCell ref="C28:K29"/>
    <mergeCell ref="C31:D31"/>
    <mergeCell ref="F31:G31"/>
    <mergeCell ref="H31:J31"/>
    <mergeCell ref="C32:D32"/>
    <mergeCell ref="F32:G32"/>
    <mergeCell ref="H32:J32"/>
    <mergeCell ref="C25:E25"/>
    <mergeCell ref="F25:G25"/>
    <mergeCell ref="H25:J25"/>
    <mergeCell ref="C26:E26"/>
    <mergeCell ref="F26:G26"/>
    <mergeCell ref="H26:J26"/>
    <mergeCell ref="C35:D35"/>
    <mergeCell ref="F35:G35"/>
    <mergeCell ref="H35:J35"/>
    <mergeCell ref="C37:K38"/>
    <mergeCell ref="C40:E40"/>
    <mergeCell ref="F40:G40"/>
    <mergeCell ref="H40:J40"/>
    <mergeCell ref="C33:D33"/>
    <mergeCell ref="F33:G33"/>
    <mergeCell ref="H33:J33"/>
    <mergeCell ref="C34:D34"/>
    <mergeCell ref="F34:G34"/>
    <mergeCell ref="H34:J34"/>
    <mergeCell ref="C43:E43"/>
    <mergeCell ref="F43:G43"/>
    <mergeCell ref="H43:J43"/>
    <mergeCell ref="C44:E44"/>
    <mergeCell ref="F44:G44"/>
    <mergeCell ref="H44:J44"/>
    <mergeCell ref="C41:E41"/>
    <mergeCell ref="F41:G41"/>
    <mergeCell ref="H41:J41"/>
    <mergeCell ref="C42:E42"/>
    <mergeCell ref="F42:G42"/>
    <mergeCell ref="H42:J42"/>
    <mergeCell ref="C57:E57"/>
    <mergeCell ref="G57:H57"/>
    <mergeCell ref="I57:J57"/>
    <mergeCell ref="C58:E58"/>
    <mergeCell ref="G58:H58"/>
    <mergeCell ref="I58:J58"/>
    <mergeCell ref="F49:G49"/>
    <mergeCell ref="A52:A53"/>
    <mergeCell ref="B52:K53"/>
    <mergeCell ref="C61:E61"/>
    <mergeCell ref="G61:H61"/>
    <mergeCell ref="I61:J61"/>
    <mergeCell ref="C62:E62"/>
    <mergeCell ref="G62:H62"/>
    <mergeCell ref="I62:J62"/>
    <mergeCell ref="C59:E59"/>
    <mergeCell ref="G59:H59"/>
    <mergeCell ref="I59:J59"/>
    <mergeCell ref="C60:E60"/>
    <mergeCell ref="G60:H60"/>
    <mergeCell ref="I60:J60"/>
    <mergeCell ref="C69:E69"/>
    <mergeCell ref="F69:G69"/>
    <mergeCell ref="H69:J69"/>
    <mergeCell ref="C70:E70"/>
    <mergeCell ref="F70:G70"/>
    <mergeCell ref="H70:J70"/>
    <mergeCell ref="C64:K65"/>
    <mergeCell ref="C67:E67"/>
    <mergeCell ref="F67:G67"/>
    <mergeCell ref="H67:J67"/>
    <mergeCell ref="C68:E68"/>
    <mergeCell ref="F68:G68"/>
    <mergeCell ref="H68:J68"/>
    <mergeCell ref="C77:D77"/>
    <mergeCell ref="F77:G77"/>
    <mergeCell ref="H77:J77"/>
    <mergeCell ref="C78:D78"/>
    <mergeCell ref="F78:G78"/>
    <mergeCell ref="H78:J78"/>
    <mergeCell ref="C71:E71"/>
    <mergeCell ref="F71:G71"/>
    <mergeCell ref="H71:J71"/>
    <mergeCell ref="C73:K74"/>
    <mergeCell ref="C76:D76"/>
    <mergeCell ref="F76:G76"/>
    <mergeCell ref="H76:J76"/>
    <mergeCell ref="C82:K83"/>
    <mergeCell ref="C85:E85"/>
    <mergeCell ref="F85:G85"/>
    <mergeCell ref="H85:J85"/>
    <mergeCell ref="C86:E86"/>
    <mergeCell ref="F86:G86"/>
    <mergeCell ref="H86:J86"/>
    <mergeCell ref="C79:D79"/>
    <mergeCell ref="F79:G79"/>
    <mergeCell ref="H79:J79"/>
    <mergeCell ref="C80:D80"/>
    <mergeCell ref="F80:G80"/>
    <mergeCell ref="H80:J80"/>
    <mergeCell ref="C89:E89"/>
    <mergeCell ref="F89:G89"/>
    <mergeCell ref="H89:J89"/>
    <mergeCell ref="F101:G101"/>
    <mergeCell ref="C87:E87"/>
    <mergeCell ref="F87:G87"/>
    <mergeCell ref="H87:J87"/>
    <mergeCell ref="C88:E88"/>
    <mergeCell ref="F88:G88"/>
    <mergeCell ref="H88:J88"/>
  </mergeCells>
  <pageMargins left="0.28000000000000003" right="0.24" top="0.41" bottom="0.41" header="0.3" footer="0.3"/>
  <pageSetup paperSize="9" orientation="portrait" horizontalDpi="200" verticalDpi="200" r:id="rId1"/>
  <ignoredErrors>
    <ignoredError sqref="A3 A5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3:K154"/>
  <sheetViews>
    <sheetView topLeftCell="A112" workbookViewId="0">
      <selection activeCell="F147" sqref="F147"/>
    </sheetView>
  </sheetViews>
  <sheetFormatPr defaultRowHeight="15"/>
  <cols>
    <col min="1" max="1" width="4.42578125" customWidth="1"/>
  </cols>
  <sheetData>
    <row r="3" spans="1:11">
      <c r="A3" s="196" t="s">
        <v>328</v>
      </c>
      <c r="B3" s="181" t="s">
        <v>329</v>
      </c>
      <c r="C3" s="181"/>
      <c r="D3" s="181"/>
      <c r="E3" s="181"/>
      <c r="F3" s="181"/>
      <c r="G3" s="181"/>
      <c r="H3" s="181"/>
      <c r="I3" s="181"/>
      <c r="J3" s="181"/>
      <c r="K3" s="181"/>
    </row>
    <row r="4" spans="1:11">
      <c r="A4" s="197"/>
      <c r="B4" s="182"/>
      <c r="C4" s="182"/>
      <c r="D4" s="182"/>
      <c r="E4" s="182"/>
      <c r="F4" s="182"/>
      <c r="G4" s="182"/>
      <c r="H4" s="182"/>
      <c r="I4" s="182"/>
      <c r="J4" s="182"/>
      <c r="K4" s="182"/>
    </row>
    <row r="6" spans="1:11">
      <c r="B6" s="46" t="s">
        <v>330</v>
      </c>
      <c r="C6" s="167" t="s">
        <v>331</v>
      </c>
      <c r="D6" s="167"/>
      <c r="E6" s="167"/>
      <c r="F6" s="167"/>
      <c r="G6" s="167"/>
      <c r="H6" s="167"/>
      <c r="I6" s="167"/>
      <c r="J6" s="167"/>
      <c r="K6" s="167"/>
    </row>
    <row r="7" spans="1:11">
      <c r="B7" s="5"/>
      <c r="C7" s="167"/>
      <c r="D7" s="167"/>
      <c r="E7" s="167"/>
      <c r="F7" s="167"/>
      <c r="G7" s="167"/>
      <c r="H7" s="167"/>
      <c r="I7" s="167"/>
      <c r="J7" s="167"/>
      <c r="K7" s="167"/>
    </row>
    <row r="8" spans="1:11">
      <c r="B8" s="5"/>
    </row>
    <row r="9" spans="1:11" ht="29.25" customHeight="1">
      <c r="B9" s="5"/>
      <c r="C9" s="188" t="s">
        <v>332</v>
      </c>
      <c r="D9" s="188"/>
      <c r="E9" s="188"/>
      <c r="F9" s="120" t="s">
        <v>37</v>
      </c>
      <c r="G9" s="204" t="s">
        <v>333</v>
      </c>
      <c r="H9" s="204"/>
      <c r="I9" s="204" t="s">
        <v>334</v>
      </c>
      <c r="J9" s="204"/>
    </row>
    <row r="10" spans="1:11">
      <c r="B10" s="5"/>
      <c r="C10" s="205" t="s">
        <v>335</v>
      </c>
      <c r="D10" s="205"/>
      <c r="E10" s="205"/>
      <c r="F10" s="120"/>
      <c r="G10" s="204">
        <v>30000</v>
      </c>
      <c r="H10" s="204"/>
      <c r="I10" s="204">
        <v>30000</v>
      </c>
      <c r="J10" s="204"/>
    </row>
    <row r="11" spans="1:11">
      <c r="B11" s="5"/>
      <c r="C11" s="205" t="s">
        <v>336</v>
      </c>
      <c r="D11" s="205"/>
      <c r="E11" s="205"/>
      <c r="F11" s="120"/>
      <c r="G11" s="204">
        <v>2520</v>
      </c>
      <c r="H11" s="204"/>
      <c r="I11" s="204">
        <v>2520</v>
      </c>
      <c r="J11" s="204"/>
    </row>
    <row r="12" spans="1:11">
      <c r="B12" s="5"/>
      <c r="C12" s="205" t="s">
        <v>337</v>
      </c>
      <c r="D12" s="205"/>
      <c r="E12" s="205"/>
      <c r="F12" s="120"/>
      <c r="G12" s="204">
        <v>8000</v>
      </c>
      <c r="H12" s="204"/>
      <c r="I12" s="204">
        <v>8000</v>
      </c>
      <c r="J12" s="204"/>
    </row>
    <row r="13" spans="1:11">
      <c r="B13" s="5"/>
      <c r="C13" s="189" t="s">
        <v>338</v>
      </c>
      <c r="D13" s="190"/>
      <c r="E13" s="191"/>
      <c r="F13" s="120"/>
      <c r="G13" s="206">
        <v>4000</v>
      </c>
      <c r="H13" s="207"/>
      <c r="I13" s="206">
        <v>4000</v>
      </c>
      <c r="J13" s="207"/>
    </row>
    <row r="14" spans="1:11">
      <c r="B14" s="5"/>
      <c r="C14" s="189" t="s">
        <v>358</v>
      </c>
      <c r="D14" s="190"/>
      <c r="E14" s="191"/>
      <c r="F14" s="120"/>
      <c r="G14" s="206">
        <v>400</v>
      </c>
      <c r="H14" s="207"/>
      <c r="I14" s="206">
        <v>400</v>
      </c>
      <c r="J14" s="207"/>
    </row>
    <row r="15" spans="1:11">
      <c r="B15" s="5"/>
      <c r="C15" s="205" t="s">
        <v>339</v>
      </c>
      <c r="D15" s="205"/>
      <c r="E15" s="205"/>
      <c r="F15" s="120"/>
      <c r="G15" s="204">
        <v>15000</v>
      </c>
      <c r="H15" s="204"/>
      <c r="I15" s="204">
        <v>15000</v>
      </c>
      <c r="J15" s="204"/>
    </row>
    <row r="17" spans="2:11">
      <c r="B17" s="46" t="s">
        <v>340</v>
      </c>
      <c r="C17" s="167" t="s">
        <v>341</v>
      </c>
      <c r="D17" s="167"/>
      <c r="E17" s="167"/>
      <c r="F17" s="167"/>
      <c r="G17" s="167"/>
      <c r="H17" s="167"/>
      <c r="I17" s="167"/>
      <c r="J17" s="167"/>
      <c r="K17" s="167"/>
    </row>
    <row r="18" spans="2:11">
      <c r="B18" s="5"/>
      <c r="C18" s="167"/>
      <c r="D18" s="167"/>
      <c r="E18" s="167"/>
      <c r="F18" s="167"/>
      <c r="G18" s="167"/>
      <c r="H18" s="167"/>
      <c r="I18" s="167"/>
      <c r="J18" s="167"/>
      <c r="K18" s="167"/>
    </row>
    <row r="19" spans="2:11">
      <c r="B19" s="5"/>
    </row>
    <row r="20" spans="2:11">
      <c r="B20" s="5"/>
      <c r="C20" s="188" t="s">
        <v>332</v>
      </c>
      <c r="D20" s="188"/>
      <c r="E20" s="188"/>
      <c r="F20" s="166" t="s">
        <v>345</v>
      </c>
      <c r="G20" s="166"/>
      <c r="H20" s="166"/>
      <c r="I20" s="166"/>
      <c r="J20" s="166"/>
    </row>
    <row r="21" spans="2:11">
      <c r="B21" s="5"/>
      <c r="C21" s="188"/>
      <c r="D21" s="188"/>
      <c r="E21" s="188"/>
      <c r="F21" s="119" t="s">
        <v>342</v>
      </c>
      <c r="G21" s="119" t="s">
        <v>343</v>
      </c>
      <c r="H21" s="119" t="s">
        <v>348</v>
      </c>
      <c r="I21" s="119" t="s">
        <v>349</v>
      </c>
      <c r="J21" s="119" t="s">
        <v>344</v>
      </c>
    </row>
    <row r="22" spans="2:11">
      <c r="B22" s="5"/>
      <c r="C22" s="168" t="s">
        <v>335</v>
      </c>
      <c r="D22" s="180"/>
      <c r="E22" s="169"/>
      <c r="F22" s="57"/>
      <c r="G22" s="57"/>
      <c r="H22" s="57"/>
      <c r="I22" s="57"/>
      <c r="J22" s="57"/>
    </row>
    <row r="23" spans="2:11">
      <c r="B23" s="5"/>
    </row>
    <row r="24" spans="2:11">
      <c r="B24" s="5"/>
      <c r="C24" s="188" t="s">
        <v>332</v>
      </c>
      <c r="D24" s="188"/>
      <c r="E24" s="188"/>
      <c r="F24" s="166" t="s">
        <v>345</v>
      </c>
      <c r="G24" s="166"/>
      <c r="H24" s="166"/>
      <c r="I24" s="166"/>
      <c r="J24" s="166"/>
    </row>
    <row r="25" spans="2:11">
      <c r="B25" s="5"/>
      <c r="C25" s="188"/>
      <c r="D25" s="188"/>
      <c r="E25" s="188"/>
      <c r="F25" s="119" t="s">
        <v>342</v>
      </c>
      <c r="G25" s="119" t="s">
        <v>347</v>
      </c>
      <c r="H25" s="119" t="s">
        <v>350</v>
      </c>
      <c r="I25" s="119" t="s">
        <v>351</v>
      </c>
      <c r="J25" s="119" t="s">
        <v>344</v>
      </c>
    </row>
    <row r="26" spans="2:11">
      <c r="B26" s="5"/>
      <c r="C26" s="168" t="s">
        <v>346</v>
      </c>
      <c r="D26" s="180"/>
      <c r="E26" s="169"/>
      <c r="F26" s="57"/>
      <c r="G26" s="57"/>
      <c r="H26" s="57"/>
      <c r="I26" s="57"/>
      <c r="J26" s="57"/>
    </row>
    <row r="27" spans="2:11">
      <c r="B27" s="5"/>
    </row>
    <row r="28" spans="2:11">
      <c r="B28" s="5"/>
      <c r="C28" s="188" t="s">
        <v>332</v>
      </c>
      <c r="D28" s="188"/>
      <c r="E28" s="188"/>
      <c r="F28" s="166" t="s">
        <v>345</v>
      </c>
      <c r="G28" s="166"/>
      <c r="H28" s="166"/>
      <c r="I28" s="166"/>
      <c r="J28" s="166"/>
    </row>
    <row r="29" spans="2:11">
      <c r="B29" s="5"/>
      <c r="C29" s="188"/>
      <c r="D29" s="188"/>
      <c r="E29" s="188"/>
      <c r="F29" s="119" t="s">
        <v>342</v>
      </c>
      <c r="G29" s="119" t="s">
        <v>347</v>
      </c>
      <c r="H29" s="119" t="s">
        <v>352</v>
      </c>
      <c r="I29" s="119" t="s">
        <v>353</v>
      </c>
      <c r="J29" s="119" t="s">
        <v>344</v>
      </c>
    </row>
    <row r="30" spans="2:11">
      <c r="B30" s="5"/>
      <c r="C30" s="168" t="s">
        <v>338</v>
      </c>
      <c r="D30" s="180"/>
      <c r="E30" s="169"/>
      <c r="F30" s="57"/>
      <c r="G30" s="57"/>
      <c r="H30" s="57"/>
      <c r="I30" s="57"/>
      <c r="J30" s="57"/>
    </row>
    <row r="31" spans="2:11">
      <c r="B31" s="5"/>
    </row>
    <row r="32" spans="2:11">
      <c r="B32" s="5"/>
      <c r="C32" s="188" t="s">
        <v>332</v>
      </c>
      <c r="D32" s="188"/>
      <c r="E32" s="188"/>
      <c r="F32" s="166" t="s">
        <v>345</v>
      </c>
      <c r="G32" s="166"/>
      <c r="H32" s="166"/>
      <c r="I32" s="166"/>
      <c r="J32" s="166"/>
    </row>
    <row r="33" spans="2:11">
      <c r="B33" s="5"/>
      <c r="C33" s="188"/>
      <c r="D33" s="188"/>
      <c r="E33" s="188"/>
      <c r="F33" s="119" t="s">
        <v>354</v>
      </c>
      <c r="G33" s="119" t="s">
        <v>352</v>
      </c>
      <c r="H33" s="119" t="s">
        <v>349</v>
      </c>
      <c r="I33" s="119" t="s">
        <v>344</v>
      </c>
      <c r="J33" s="119" t="s">
        <v>344</v>
      </c>
    </row>
    <row r="34" spans="2:11">
      <c r="B34" s="5"/>
      <c r="C34" s="168" t="s">
        <v>339</v>
      </c>
      <c r="D34" s="180"/>
      <c r="E34" s="169"/>
      <c r="F34" s="57"/>
      <c r="G34" s="57"/>
      <c r="H34" s="57"/>
      <c r="I34" s="57"/>
      <c r="J34" s="57"/>
    </row>
    <row r="36" spans="2:11">
      <c r="B36" s="46" t="s">
        <v>356</v>
      </c>
      <c r="C36" s="167" t="s">
        <v>137</v>
      </c>
      <c r="D36" s="167"/>
      <c r="E36" s="167"/>
      <c r="F36" s="167"/>
      <c r="G36" s="167"/>
      <c r="H36" s="167"/>
      <c r="I36" s="167"/>
      <c r="J36" s="167"/>
      <c r="K36" s="167"/>
    </row>
    <row r="37" spans="2:11">
      <c r="B37" s="5"/>
      <c r="C37" s="167"/>
      <c r="D37" s="167"/>
      <c r="E37" s="167"/>
      <c r="F37" s="167"/>
      <c r="G37" s="167"/>
      <c r="H37" s="167"/>
      <c r="I37" s="167"/>
      <c r="J37" s="167"/>
      <c r="K37" s="167"/>
    </row>
    <row r="38" spans="2:11">
      <c r="B38" s="5"/>
    </row>
    <row r="39" spans="2:11">
      <c r="B39" s="5"/>
      <c r="C39" s="166" t="s">
        <v>82</v>
      </c>
      <c r="D39" s="166"/>
      <c r="E39" s="166"/>
      <c r="F39" s="166" t="s">
        <v>37</v>
      </c>
      <c r="G39" s="166"/>
      <c r="H39" s="166" t="s">
        <v>83</v>
      </c>
      <c r="I39" s="166"/>
      <c r="J39" s="166"/>
    </row>
    <row r="40" spans="2:11">
      <c r="B40" s="5"/>
      <c r="C40" s="173" t="s">
        <v>40</v>
      </c>
      <c r="D40" s="173"/>
      <c r="E40" s="173"/>
      <c r="F40" s="166" t="s">
        <v>44</v>
      </c>
      <c r="G40" s="166"/>
      <c r="H40" s="166">
        <v>200</v>
      </c>
      <c r="I40" s="166"/>
      <c r="J40" s="166"/>
    </row>
    <row r="41" spans="2:11">
      <c r="B41" s="5"/>
      <c r="C41" s="173" t="s">
        <v>86</v>
      </c>
      <c r="D41" s="173"/>
      <c r="E41" s="173"/>
      <c r="F41" s="166"/>
      <c r="G41" s="166"/>
      <c r="H41" s="166"/>
      <c r="I41" s="166"/>
      <c r="J41" s="166"/>
    </row>
    <row r="42" spans="2:11">
      <c r="B42" s="5"/>
      <c r="C42" s="173" t="s">
        <v>86</v>
      </c>
      <c r="D42" s="173"/>
      <c r="E42" s="173"/>
      <c r="F42" s="166"/>
      <c r="G42" s="166"/>
      <c r="H42" s="166"/>
      <c r="I42" s="166"/>
      <c r="J42" s="166"/>
    </row>
    <row r="43" spans="2:11">
      <c r="B43" s="5"/>
      <c r="C43" s="173" t="s">
        <v>86</v>
      </c>
      <c r="D43" s="173"/>
      <c r="E43" s="173"/>
      <c r="F43" s="166"/>
      <c r="G43" s="166"/>
      <c r="H43" s="166"/>
      <c r="I43" s="166"/>
      <c r="J43" s="166"/>
    </row>
    <row r="45" spans="2:11">
      <c r="B45" s="46" t="s">
        <v>357</v>
      </c>
      <c r="C45" s="167" t="s">
        <v>92</v>
      </c>
      <c r="D45" s="167"/>
      <c r="E45" s="167"/>
      <c r="F45" s="167"/>
      <c r="G45" s="167"/>
      <c r="H45" s="167"/>
      <c r="I45" s="167"/>
      <c r="J45" s="167"/>
      <c r="K45" s="167"/>
    </row>
    <row r="46" spans="2:11">
      <c r="B46" s="5"/>
      <c r="C46" s="167"/>
      <c r="D46" s="167"/>
      <c r="E46" s="167"/>
      <c r="F46" s="167"/>
      <c r="G46" s="167"/>
      <c r="H46" s="167"/>
      <c r="I46" s="167"/>
      <c r="J46" s="167"/>
      <c r="K46" s="167"/>
    </row>
    <row r="47" spans="2:11">
      <c r="B47" s="5"/>
    </row>
    <row r="48" spans="2:11">
      <c r="B48" s="5"/>
      <c r="C48" s="166" t="s">
        <v>82</v>
      </c>
      <c r="D48" s="166"/>
      <c r="E48" s="166"/>
      <c r="F48" s="166" t="s">
        <v>37</v>
      </c>
      <c r="G48" s="166"/>
      <c r="H48" s="166" t="s">
        <v>83</v>
      </c>
      <c r="I48" s="166"/>
      <c r="J48" s="166"/>
    </row>
    <row r="49" spans="2:11">
      <c r="B49" s="5"/>
      <c r="C49" s="166"/>
      <c r="D49" s="166"/>
      <c r="E49" s="166"/>
      <c r="F49" s="166"/>
      <c r="G49" s="166"/>
      <c r="H49" s="166"/>
      <c r="I49" s="166"/>
      <c r="J49" s="166"/>
    </row>
    <row r="50" spans="2:11">
      <c r="B50" s="5"/>
      <c r="C50" s="166"/>
      <c r="D50" s="166"/>
      <c r="E50" s="166"/>
      <c r="F50" s="166"/>
      <c r="G50" s="166"/>
      <c r="H50" s="166"/>
      <c r="I50" s="166"/>
      <c r="J50" s="166"/>
    </row>
    <row r="51" spans="2:11">
      <c r="B51" s="5"/>
      <c r="C51" s="166"/>
      <c r="D51" s="166"/>
      <c r="E51" s="166"/>
      <c r="F51" s="166"/>
      <c r="G51" s="166"/>
      <c r="H51" s="166"/>
      <c r="I51" s="166"/>
      <c r="J51" s="166"/>
    </row>
    <row r="52" spans="2:11">
      <c r="F52" s="132" t="s">
        <v>355</v>
      </c>
      <c r="G52" s="132"/>
    </row>
    <row r="55" spans="2:11" ht="15" customHeight="1">
      <c r="B55" s="46" t="s">
        <v>379</v>
      </c>
      <c r="C55" s="167" t="s">
        <v>380</v>
      </c>
      <c r="D55" s="167"/>
      <c r="E55" s="167"/>
      <c r="F55" s="167"/>
      <c r="G55" s="167"/>
      <c r="H55" s="167"/>
      <c r="I55" s="167"/>
      <c r="J55" s="167"/>
      <c r="K55" s="167"/>
    </row>
    <row r="56" spans="2:11">
      <c r="B56" s="5"/>
      <c r="C56" s="129"/>
      <c r="D56" s="129"/>
      <c r="E56" s="129"/>
      <c r="F56" s="129"/>
      <c r="G56" s="129"/>
      <c r="H56" s="129"/>
      <c r="I56" s="129"/>
      <c r="J56" s="129"/>
      <c r="K56" s="129"/>
    </row>
    <row r="57" spans="2:11">
      <c r="B57" s="5"/>
      <c r="C57" s="166" t="s">
        <v>381</v>
      </c>
      <c r="D57" s="166"/>
      <c r="E57" s="166"/>
      <c r="F57" s="119" t="s">
        <v>37</v>
      </c>
      <c r="G57" s="166" t="s">
        <v>64</v>
      </c>
      <c r="H57" s="166"/>
      <c r="I57" s="166" t="s">
        <v>65</v>
      </c>
      <c r="J57" s="166"/>
    </row>
    <row r="58" spans="2:11">
      <c r="B58" s="5"/>
      <c r="C58" s="173" t="s">
        <v>382</v>
      </c>
      <c r="D58" s="173"/>
      <c r="E58" s="173"/>
      <c r="F58" s="119" t="s">
        <v>386</v>
      </c>
      <c r="G58" s="166">
        <v>100000</v>
      </c>
      <c r="H58" s="166"/>
      <c r="I58" s="166">
        <v>100000</v>
      </c>
      <c r="J58" s="166"/>
    </row>
    <row r="59" spans="2:11">
      <c r="B59" s="5"/>
      <c r="C59" s="173" t="s">
        <v>387</v>
      </c>
      <c r="D59" s="173"/>
      <c r="E59" s="173"/>
      <c r="F59" s="119" t="s">
        <v>386</v>
      </c>
      <c r="G59" s="166">
        <v>3000</v>
      </c>
      <c r="H59" s="166"/>
      <c r="I59" s="166">
        <v>3000</v>
      </c>
      <c r="J59" s="166"/>
    </row>
    <row r="60" spans="2:11">
      <c r="B60" s="5"/>
      <c r="C60" s="173" t="s">
        <v>384</v>
      </c>
      <c r="D60" s="173"/>
      <c r="E60" s="173"/>
      <c r="F60" s="119" t="s">
        <v>386</v>
      </c>
      <c r="G60" s="166">
        <v>30000</v>
      </c>
      <c r="H60" s="166"/>
      <c r="I60" s="166">
        <v>30000</v>
      </c>
      <c r="J60" s="166"/>
    </row>
    <row r="61" spans="2:11">
      <c r="B61" s="5"/>
      <c r="C61" s="173" t="s">
        <v>385</v>
      </c>
      <c r="D61" s="173"/>
      <c r="E61" s="173"/>
      <c r="F61" s="119" t="s">
        <v>386</v>
      </c>
      <c r="G61" s="166">
        <v>2200</v>
      </c>
      <c r="H61" s="166"/>
      <c r="I61" s="166">
        <v>2200</v>
      </c>
      <c r="J61" s="166"/>
    </row>
    <row r="63" spans="2:11">
      <c r="B63" s="46" t="s">
        <v>388</v>
      </c>
      <c r="C63" s="167" t="s">
        <v>137</v>
      </c>
      <c r="D63" s="167"/>
      <c r="E63" s="167"/>
      <c r="F63" s="167"/>
      <c r="G63" s="167"/>
      <c r="H63" s="167"/>
      <c r="I63" s="167"/>
      <c r="J63" s="167"/>
      <c r="K63" s="167"/>
    </row>
    <row r="64" spans="2:11">
      <c r="B64" s="5"/>
      <c r="C64" s="167"/>
      <c r="D64" s="167"/>
      <c r="E64" s="167"/>
      <c r="F64" s="167"/>
      <c r="G64" s="167"/>
      <c r="H64" s="167"/>
      <c r="I64" s="167"/>
      <c r="J64" s="167"/>
      <c r="K64" s="167"/>
    </row>
    <row r="65" spans="2:11">
      <c r="B65" s="5"/>
    </row>
    <row r="66" spans="2:11">
      <c r="B66" s="5"/>
      <c r="C66" s="166" t="s">
        <v>82</v>
      </c>
      <c r="D66" s="166"/>
      <c r="E66" s="166"/>
      <c r="F66" s="166" t="s">
        <v>37</v>
      </c>
      <c r="G66" s="166"/>
      <c r="H66" s="166" t="s">
        <v>83</v>
      </c>
      <c r="I66" s="166"/>
      <c r="J66" s="166"/>
    </row>
    <row r="67" spans="2:11">
      <c r="B67" s="5"/>
      <c r="C67" s="173" t="s">
        <v>40</v>
      </c>
      <c r="D67" s="173"/>
      <c r="E67" s="173"/>
      <c r="F67" s="166" t="s">
        <v>44</v>
      </c>
      <c r="G67" s="166"/>
      <c r="H67" s="166">
        <v>200</v>
      </c>
      <c r="I67" s="166"/>
      <c r="J67" s="166"/>
    </row>
    <row r="68" spans="2:11">
      <c r="B68" s="5"/>
      <c r="C68" s="173" t="s">
        <v>392</v>
      </c>
      <c r="D68" s="173"/>
      <c r="E68" s="173"/>
      <c r="F68" s="166"/>
      <c r="G68" s="166"/>
      <c r="H68" s="166"/>
      <c r="I68" s="166"/>
      <c r="J68" s="166"/>
    </row>
    <row r="69" spans="2:11">
      <c r="B69" s="5"/>
      <c r="C69" s="173" t="s">
        <v>393</v>
      </c>
      <c r="D69" s="173"/>
      <c r="E69" s="173"/>
      <c r="F69" s="166"/>
      <c r="G69" s="166"/>
      <c r="H69" s="166"/>
      <c r="I69" s="166"/>
      <c r="J69" s="166"/>
    </row>
    <row r="70" spans="2:11">
      <c r="B70" s="5"/>
      <c r="C70" s="173" t="s">
        <v>86</v>
      </c>
      <c r="D70" s="173"/>
      <c r="E70" s="173"/>
      <c r="F70" s="166"/>
      <c r="G70" s="166"/>
      <c r="H70" s="166"/>
      <c r="I70" s="166"/>
      <c r="J70" s="166"/>
    </row>
    <row r="72" spans="2:11">
      <c r="B72" s="46" t="s">
        <v>389</v>
      </c>
      <c r="C72" s="167" t="s">
        <v>92</v>
      </c>
      <c r="D72" s="167"/>
      <c r="E72" s="167"/>
      <c r="F72" s="167"/>
      <c r="G72" s="167"/>
      <c r="H72" s="167"/>
      <c r="I72" s="167"/>
      <c r="J72" s="167"/>
      <c r="K72" s="167"/>
    </row>
    <row r="73" spans="2:11">
      <c r="B73" s="5"/>
      <c r="C73" s="167"/>
      <c r="D73" s="167"/>
      <c r="E73" s="167"/>
      <c r="F73" s="167"/>
      <c r="G73" s="167"/>
      <c r="H73" s="167"/>
      <c r="I73" s="167"/>
      <c r="J73" s="167"/>
      <c r="K73" s="167"/>
    </row>
    <row r="74" spans="2:11">
      <c r="B74" s="5"/>
    </row>
    <row r="75" spans="2:11">
      <c r="B75" s="5"/>
      <c r="C75" s="166" t="s">
        <v>82</v>
      </c>
      <c r="D75" s="166"/>
      <c r="E75" s="166"/>
      <c r="F75" s="166" t="s">
        <v>37</v>
      </c>
      <c r="G75" s="166"/>
      <c r="H75" s="166" t="s">
        <v>83</v>
      </c>
      <c r="I75" s="166"/>
      <c r="J75" s="166"/>
    </row>
    <row r="76" spans="2:11">
      <c r="B76" s="5"/>
      <c r="C76" s="166"/>
      <c r="D76" s="166"/>
      <c r="E76" s="166"/>
      <c r="F76" s="166"/>
      <c r="G76" s="166"/>
      <c r="H76" s="166"/>
      <c r="I76" s="166"/>
      <c r="J76" s="166"/>
    </row>
    <row r="77" spans="2:11">
      <c r="B77" s="5"/>
      <c r="C77" s="166"/>
      <c r="D77" s="166"/>
      <c r="E77" s="166"/>
      <c r="F77" s="166"/>
      <c r="G77" s="166"/>
      <c r="H77" s="166"/>
      <c r="I77" s="166"/>
      <c r="J77" s="166"/>
    </row>
    <row r="78" spans="2:11">
      <c r="B78" s="5"/>
      <c r="C78" s="166"/>
      <c r="D78" s="166"/>
      <c r="E78" s="166"/>
      <c r="F78" s="166"/>
      <c r="G78" s="166"/>
      <c r="H78" s="166"/>
      <c r="I78" s="166"/>
      <c r="J78" s="166"/>
    </row>
    <row r="80" spans="2:11" ht="30" customHeight="1">
      <c r="B80" s="98" t="s">
        <v>390</v>
      </c>
      <c r="C80" s="185" t="s">
        <v>391</v>
      </c>
      <c r="D80" s="185"/>
      <c r="E80" s="185"/>
      <c r="F80" s="185"/>
      <c r="G80" s="185"/>
      <c r="H80" s="185"/>
      <c r="I80" s="185"/>
      <c r="J80" s="185"/>
      <c r="K80" s="185"/>
    </row>
    <row r="81" spans="2:11">
      <c r="B81" s="5"/>
      <c r="C81" s="129"/>
      <c r="D81" s="129"/>
      <c r="E81" s="129"/>
      <c r="F81" s="129"/>
      <c r="G81" s="129"/>
      <c r="H81" s="129"/>
      <c r="I81" s="129"/>
      <c r="J81" s="129"/>
      <c r="K81" s="129"/>
    </row>
    <row r="82" spans="2:11">
      <c r="B82" s="5"/>
      <c r="C82" s="166" t="s">
        <v>404</v>
      </c>
      <c r="D82" s="166"/>
      <c r="E82" s="166"/>
      <c r="F82" s="119" t="s">
        <v>37</v>
      </c>
      <c r="G82" s="166" t="s">
        <v>64</v>
      </c>
      <c r="H82" s="166"/>
      <c r="I82" s="166" t="s">
        <v>65</v>
      </c>
      <c r="J82" s="166"/>
    </row>
    <row r="83" spans="2:11">
      <c r="B83" s="5"/>
      <c r="C83" s="173" t="s">
        <v>395</v>
      </c>
      <c r="D83" s="173"/>
      <c r="E83" s="173"/>
      <c r="F83" s="119" t="s">
        <v>118</v>
      </c>
      <c r="G83" s="166"/>
      <c r="H83" s="166"/>
      <c r="I83" s="166"/>
      <c r="J83" s="166"/>
    </row>
    <row r="84" spans="2:11">
      <c r="B84" s="5"/>
      <c r="C84" s="173" t="s">
        <v>396</v>
      </c>
      <c r="D84" s="173"/>
      <c r="E84" s="173"/>
      <c r="F84" s="119" t="s">
        <v>118</v>
      </c>
      <c r="G84" s="166"/>
      <c r="H84" s="166"/>
      <c r="I84" s="166"/>
      <c r="J84" s="166"/>
    </row>
    <row r="85" spans="2:11">
      <c r="B85" s="5"/>
      <c r="C85" s="173" t="s">
        <v>397</v>
      </c>
      <c r="D85" s="173"/>
      <c r="E85" s="173"/>
      <c r="F85" s="119" t="s">
        <v>118</v>
      </c>
      <c r="G85" s="166"/>
      <c r="H85" s="166"/>
      <c r="I85" s="166"/>
      <c r="J85" s="166"/>
    </row>
    <row r="86" spans="2:11">
      <c r="B86" s="5"/>
      <c r="C86" s="173" t="s">
        <v>398</v>
      </c>
      <c r="D86" s="173"/>
      <c r="E86" s="173"/>
      <c r="F86" s="119" t="s">
        <v>118</v>
      </c>
      <c r="G86" s="166"/>
      <c r="H86" s="166"/>
      <c r="I86" s="166"/>
      <c r="J86" s="166"/>
    </row>
    <row r="87" spans="2:11">
      <c r="B87" s="5"/>
      <c r="C87" s="173" t="s">
        <v>399</v>
      </c>
      <c r="D87" s="173"/>
      <c r="E87" s="173"/>
      <c r="F87" s="119" t="s">
        <v>118</v>
      </c>
      <c r="G87" s="166"/>
      <c r="H87" s="166"/>
      <c r="I87" s="166"/>
      <c r="J87" s="166"/>
    </row>
    <row r="104" spans="1:11">
      <c r="F104" s="132" t="s">
        <v>394</v>
      </c>
      <c r="G104" s="132"/>
    </row>
    <row r="107" spans="1:11">
      <c r="A107" s="196" t="s">
        <v>405</v>
      </c>
      <c r="B107" s="181" t="s">
        <v>406</v>
      </c>
      <c r="C107" s="181"/>
      <c r="D107" s="181"/>
      <c r="E107" s="181"/>
      <c r="F107" s="181"/>
      <c r="G107" s="181"/>
      <c r="H107" s="181"/>
      <c r="I107" s="181"/>
      <c r="J107" s="181"/>
      <c r="K107" s="181"/>
    </row>
    <row r="108" spans="1:11">
      <c r="A108" s="197"/>
      <c r="B108" s="182"/>
      <c r="C108" s="182"/>
      <c r="D108" s="182"/>
      <c r="E108" s="182"/>
      <c r="F108" s="182"/>
      <c r="G108" s="182"/>
      <c r="H108" s="182"/>
      <c r="I108" s="182"/>
      <c r="J108" s="182"/>
      <c r="K108" s="182"/>
    </row>
    <row r="110" spans="1:11">
      <c r="B110" s="128" t="s">
        <v>407</v>
      </c>
      <c r="C110" t="s">
        <v>408</v>
      </c>
    </row>
    <row r="112" spans="1:11">
      <c r="C112" s="166" t="s">
        <v>188</v>
      </c>
      <c r="D112" s="166"/>
      <c r="E112" s="166"/>
      <c r="F112" s="119" t="s">
        <v>37</v>
      </c>
      <c r="G112" s="166" t="s">
        <v>409</v>
      </c>
      <c r="H112" s="166"/>
      <c r="I112" s="166" t="s">
        <v>402</v>
      </c>
      <c r="J112" s="166"/>
    </row>
    <row r="113" spans="1:11">
      <c r="C113" s="173" t="s">
        <v>410</v>
      </c>
      <c r="D113" s="173"/>
      <c r="E113" s="173"/>
      <c r="F113" s="119" t="s">
        <v>118</v>
      </c>
      <c r="G113" s="166"/>
      <c r="H113" s="166"/>
      <c r="I113" s="166"/>
      <c r="J113" s="166"/>
    </row>
    <row r="114" spans="1:11">
      <c r="C114" s="173" t="s">
        <v>411</v>
      </c>
      <c r="D114" s="173"/>
      <c r="E114" s="173"/>
      <c r="F114" s="119" t="s">
        <v>118</v>
      </c>
      <c r="G114" s="166"/>
      <c r="H114" s="166"/>
      <c r="I114" s="166"/>
      <c r="J114" s="166"/>
    </row>
    <row r="115" spans="1:11" ht="30.75" customHeight="1">
      <c r="C115" s="224" t="s">
        <v>412</v>
      </c>
      <c r="D115" s="225"/>
      <c r="E115" s="226"/>
      <c r="F115" s="119" t="s">
        <v>118</v>
      </c>
      <c r="G115" s="166"/>
      <c r="H115" s="166"/>
      <c r="I115" s="166"/>
      <c r="J115" s="166"/>
    </row>
    <row r="116" spans="1:11" ht="29.25" customHeight="1">
      <c r="C116" s="224" t="s">
        <v>413</v>
      </c>
      <c r="D116" s="225"/>
      <c r="E116" s="226"/>
      <c r="F116" s="119" t="s">
        <v>118</v>
      </c>
      <c r="G116" s="166"/>
      <c r="H116" s="166"/>
      <c r="I116" s="166"/>
      <c r="J116" s="166"/>
    </row>
    <row r="117" spans="1:11" ht="30" customHeight="1">
      <c r="C117" s="224" t="s">
        <v>414</v>
      </c>
      <c r="D117" s="225"/>
      <c r="E117" s="226"/>
      <c r="F117" s="119" t="s">
        <v>118</v>
      </c>
      <c r="G117" s="166"/>
      <c r="H117" s="166"/>
      <c r="I117" s="166"/>
      <c r="J117" s="166"/>
    </row>
    <row r="119" spans="1:11">
      <c r="A119" s="196" t="s">
        <v>415</v>
      </c>
      <c r="B119" s="181" t="s">
        <v>416</v>
      </c>
      <c r="C119" s="181"/>
      <c r="D119" s="181"/>
      <c r="E119" s="181"/>
      <c r="F119" s="181"/>
      <c r="G119" s="181"/>
      <c r="H119" s="181"/>
      <c r="I119" s="181"/>
      <c r="J119" s="181"/>
      <c r="K119" s="181"/>
    </row>
    <row r="120" spans="1:11">
      <c r="A120" s="197"/>
      <c r="B120" s="182"/>
      <c r="C120" s="182"/>
      <c r="D120" s="182"/>
      <c r="E120" s="182"/>
      <c r="F120" s="182"/>
      <c r="G120" s="182"/>
      <c r="H120" s="182"/>
      <c r="I120" s="182"/>
      <c r="J120" s="182"/>
      <c r="K120" s="182"/>
    </row>
    <row r="122" spans="1:11">
      <c r="B122" s="128" t="s">
        <v>417</v>
      </c>
      <c r="C122" s="167" t="s">
        <v>418</v>
      </c>
      <c r="D122" s="167"/>
      <c r="E122" s="167"/>
      <c r="F122" s="167"/>
      <c r="G122" s="167"/>
      <c r="H122" s="167"/>
      <c r="I122" s="167"/>
      <c r="J122" s="167"/>
      <c r="K122" s="167"/>
    </row>
    <row r="123" spans="1:11">
      <c r="C123" s="167"/>
      <c r="D123" s="167"/>
      <c r="E123" s="167"/>
      <c r="F123" s="167"/>
      <c r="G123" s="167"/>
      <c r="H123" s="167"/>
      <c r="I123" s="167"/>
      <c r="J123" s="167"/>
      <c r="K123" s="167"/>
    </row>
    <row r="125" spans="1:11">
      <c r="C125" s="166" t="s">
        <v>419</v>
      </c>
      <c r="D125" s="166"/>
      <c r="E125" s="166"/>
      <c r="F125" s="119" t="s">
        <v>37</v>
      </c>
      <c r="G125" s="166" t="s">
        <v>420</v>
      </c>
      <c r="H125" s="166"/>
      <c r="I125" s="166" t="s">
        <v>421</v>
      </c>
      <c r="J125" s="166"/>
    </row>
    <row r="126" spans="1:11">
      <c r="C126" s="173" t="s">
        <v>422</v>
      </c>
      <c r="D126" s="173"/>
      <c r="E126" s="173"/>
      <c r="F126" s="57"/>
      <c r="G126" s="166"/>
      <c r="H126" s="166"/>
      <c r="I126" s="166"/>
      <c r="J126" s="166"/>
    </row>
    <row r="127" spans="1:11">
      <c r="C127" s="173" t="s">
        <v>423</v>
      </c>
      <c r="D127" s="173"/>
      <c r="E127" s="173"/>
      <c r="F127" s="57"/>
      <c r="G127" s="166"/>
      <c r="H127" s="166"/>
      <c r="I127" s="166"/>
      <c r="J127" s="166"/>
    </row>
    <row r="128" spans="1:11">
      <c r="C128" s="173" t="s">
        <v>424</v>
      </c>
      <c r="D128" s="173"/>
      <c r="E128" s="173"/>
      <c r="F128" s="57"/>
      <c r="G128" s="166"/>
      <c r="H128" s="166"/>
      <c r="I128" s="166"/>
      <c r="J128" s="166"/>
    </row>
    <row r="129" spans="3:10">
      <c r="C129" s="173" t="s">
        <v>425</v>
      </c>
      <c r="D129" s="173"/>
      <c r="E129" s="173"/>
      <c r="F129" s="57"/>
      <c r="G129" s="166"/>
      <c r="H129" s="166"/>
      <c r="I129" s="166"/>
      <c r="J129" s="166"/>
    </row>
    <row r="130" spans="3:10">
      <c r="C130" s="173" t="s">
        <v>426</v>
      </c>
      <c r="D130" s="173"/>
      <c r="E130" s="173"/>
      <c r="F130" s="57"/>
      <c r="G130" s="166"/>
      <c r="H130" s="166"/>
      <c r="I130" s="166"/>
      <c r="J130" s="166"/>
    </row>
    <row r="131" spans="3:10">
      <c r="C131" s="173" t="s">
        <v>427</v>
      </c>
      <c r="D131" s="173"/>
      <c r="E131" s="173"/>
      <c r="F131" s="57"/>
      <c r="G131" s="166"/>
      <c r="H131" s="166"/>
      <c r="I131" s="166"/>
      <c r="J131" s="166"/>
    </row>
    <row r="132" spans="3:10">
      <c r="C132" s="173" t="s">
        <v>344</v>
      </c>
      <c r="D132" s="173"/>
      <c r="E132" s="173"/>
      <c r="F132" s="57"/>
      <c r="G132" s="166"/>
      <c r="H132" s="166"/>
      <c r="I132" s="166"/>
      <c r="J132" s="166"/>
    </row>
    <row r="133" spans="3:10">
      <c r="C133" s="173" t="s">
        <v>344</v>
      </c>
      <c r="D133" s="173"/>
      <c r="E133" s="173"/>
      <c r="F133" s="57"/>
      <c r="G133" s="166"/>
      <c r="H133" s="166"/>
      <c r="I133" s="166"/>
      <c r="J133" s="166"/>
    </row>
    <row r="134" spans="3:10">
      <c r="C134" s="173" t="s">
        <v>344</v>
      </c>
      <c r="D134" s="173"/>
      <c r="E134" s="173"/>
      <c r="F134" s="57"/>
      <c r="G134" s="166"/>
      <c r="H134" s="166"/>
      <c r="I134" s="166"/>
      <c r="J134" s="166"/>
    </row>
    <row r="135" spans="3:10">
      <c r="C135" s="173" t="s">
        <v>344</v>
      </c>
      <c r="D135" s="173"/>
      <c r="E135" s="173"/>
      <c r="F135" s="57"/>
      <c r="G135" s="166"/>
      <c r="H135" s="166"/>
      <c r="I135" s="166"/>
      <c r="J135" s="166"/>
    </row>
    <row r="136" spans="3:10">
      <c r="C136" s="173" t="s">
        <v>344</v>
      </c>
      <c r="D136" s="173"/>
      <c r="E136" s="173"/>
      <c r="F136" s="57"/>
      <c r="G136" s="166"/>
      <c r="H136" s="166"/>
      <c r="I136" s="166"/>
      <c r="J136" s="166"/>
    </row>
    <row r="137" spans="3:10">
      <c r="C137" s="173" t="s">
        <v>344</v>
      </c>
      <c r="D137" s="173"/>
      <c r="E137" s="173"/>
      <c r="F137" s="57"/>
      <c r="G137" s="166"/>
      <c r="H137" s="166"/>
      <c r="I137" s="166"/>
      <c r="J137" s="166"/>
    </row>
    <row r="154" spans="6:7">
      <c r="F154" s="132" t="s">
        <v>429</v>
      </c>
      <c r="G154" s="132"/>
    </row>
  </sheetData>
  <mergeCells count="195">
    <mergeCell ref="F154:G154"/>
    <mergeCell ref="C136:E136"/>
    <mergeCell ref="G136:H136"/>
    <mergeCell ref="I136:J136"/>
    <mergeCell ref="C137:E137"/>
    <mergeCell ref="G137:H137"/>
    <mergeCell ref="I137:J137"/>
    <mergeCell ref="C134:E134"/>
    <mergeCell ref="G134:H134"/>
    <mergeCell ref="I134:J134"/>
    <mergeCell ref="C135:E135"/>
    <mergeCell ref="G135:H135"/>
    <mergeCell ref="I135:J135"/>
    <mergeCell ref="C132:E132"/>
    <mergeCell ref="G132:H132"/>
    <mergeCell ref="I132:J132"/>
    <mergeCell ref="C133:E133"/>
    <mergeCell ref="G133:H133"/>
    <mergeCell ref="I133:J133"/>
    <mergeCell ref="C130:E130"/>
    <mergeCell ref="G130:H130"/>
    <mergeCell ref="I130:J130"/>
    <mergeCell ref="C131:E131"/>
    <mergeCell ref="G131:H131"/>
    <mergeCell ref="I131:J131"/>
    <mergeCell ref="C128:E128"/>
    <mergeCell ref="G128:H128"/>
    <mergeCell ref="I128:J128"/>
    <mergeCell ref="C129:E129"/>
    <mergeCell ref="G129:H129"/>
    <mergeCell ref="I129:J129"/>
    <mergeCell ref="C126:E126"/>
    <mergeCell ref="G126:H126"/>
    <mergeCell ref="I126:J126"/>
    <mergeCell ref="C127:E127"/>
    <mergeCell ref="G127:H127"/>
    <mergeCell ref="I127:J127"/>
    <mergeCell ref="A119:A120"/>
    <mergeCell ref="B119:K120"/>
    <mergeCell ref="C122:K123"/>
    <mergeCell ref="C125:E125"/>
    <mergeCell ref="G125:H125"/>
    <mergeCell ref="I125:J125"/>
    <mergeCell ref="C116:E116"/>
    <mergeCell ref="G116:H116"/>
    <mergeCell ref="I116:J116"/>
    <mergeCell ref="C117:E117"/>
    <mergeCell ref="G117:H117"/>
    <mergeCell ref="I117:J117"/>
    <mergeCell ref="C114:E114"/>
    <mergeCell ref="G114:H114"/>
    <mergeCell ref="I114:J114"/>
    <mergeCell ref="C115:E115"/>
    <mergeCell ref="G115:H115"/>
    <mergeCell ref="I115:J115"/>
    <mergeCell ref="A107:A108"/>
    <mergeCell ref="B107:K108"/>
    <mergeCell ref="C112:E112"/>
    <mergeCell ref="G112:H112"/>
    <mergeCell ref="I112:J112"/>
    <mergeCell ref="C113:E113"/>
    <mergeCell ref="G113:H113"/>
    <mergeCell ref="I113:J113"/>
    <mergeCell ref="C86:E86"/>
    <mergeCell ref="G86:H86"/>
    <mergeCell ref="I86:J86"/>
    <mergeCell ref="F104:G104"/>
    <mergeCell ref="C87:E87"/>
    <mergeCell ref="G87:H87"/>
    <mergeCell ref="I87:J87"/>
    <mergeCell ref="C84:E84"/>
    <mergeCell ref="G84:H84"/>
    <mergeCell ref="I84:J84"/>
    <mergeCell ref="C85:E85"/>
    <mergeCell ref="G85:H85"/>
    <mergeCell ref="I85:J85"/>
    <mergeCell ref="C80:K80"/>
    <mergeCell ref="C82:E82"/>
    <mergeCell ref="G82:H82"/>
    <mergeCell ref="I82:J82"/>
    <mergeCell ref="C83:E83"/>
    <mergeCell ref="G83:H83"/>
    <mergeCell ref="I83:J83"/>
    <mergeCell ref="C77:E77"/>
    <mergeCell ref="F77:G77"/>
    <mergeCell ref="H77:J77"/>
    <mergeCell ref="C78:E78"/>
    <mergeCell ref="F78:G78"/>
    <mergeCell ref="H78:J78"/>
    <mergeCell ref="C72:K73"/>
    <mergeCell ref="C75:E75"/>
    <mergeCell ref="F75:G75"/>
    <mergeCell ref="H75:J75"/>
    <mergeCell ref="C76:E76"/>
    <mergeCell ref="F76:G76"/>
    <mergeCell ref="H76:J76"/>
    <mergeCell ref="C69:E69"/>
    <mergeCell ref="F69:G69"/>
    <mergeCell ref="H69:J69"/>
    <mergeCell ref="C70:E70"/>
    <mergeCell ref="F70:G70"/>
    <mergeCell ref="H70:J70"/>
    <mergeCell ref="C67:E67"/>
    <mergeCell ref="F67:G67"/>
    <mergeCell ref="H67:J67"/>
    <mergeCell ref="C68:E68"/>
    <mergeCell ref="F68:G68"/>
    <mergeCell ref="H68:J68"/>
    <mergeCell ref="C61:E61"/>
    <mergeCell ref="G61:H61"/>
    <mergeCell ref="I61:J61"/>
    <mergeCell ref="C63:K64"/>
    <mergeCell ref="C66:E66"/>
    <mergeCell ref="F66:G66"/>
    <mergeCell ref="H66:J66"/>
    <mergeCell ref="C59:E59"/>
    <mergeCell ref="G59:H59"/>
    <mergeCell ref="I59:J59"/>
    <mergeCell ref="C60:E60"/>
    <mergeCell ref="G60:H60"/>
    <mergeCell ref="I60:J60"/>
    <mergeCell ref="C55:K55"/>
    <mergeCell ref="C57:E57"/>
    <mergeCell ref="G57:H57"/>
    <mergeCell ref="I57:J57"/>
    <mergeCell ref="C58:E58"/>
    <mergeCell ref="G58:H58"/>
    <mergeCell ref="I58:J58"/>
    <mergeCell ref="F52:G52"/>
    <mergeCell ref="C14:E14"/>
    <mergeCell ref="G14:H14"/>
    <mergeCell ref="I14:J14"/>
    <mergeCell ref="C50:E50"/>
    <mergeCell ref="F50:G50"/>
    <mergeCell ref="H50:J50"/>
    <mergeCell ref="C51:E51"/>
    <mergeCell ref="F51:G51"/>
    <mergeCell ref="H51:J51"/>
    <mergeCell ref="C45:K46"/>
    <mergeCell ref="C48:E48"/>
    <mergeCell ref="F48:G48"/>
    <mergeCell ref="H48:J48"/>
    <mergeCell ref="C49:E49"/>
    <mergeCell ref="F49:G49"/>
    <mergeCell ref="H49:J49"/>
    <mergeCell ref="C42:E42"/>
    <mergeCell ref="F42:G42"/>
    <mergeCell ref="H42:J42"/>
    <mergeCell ref="C43:E43"/>
    <mergeCell ref="F43:G43"/>
    <mergeCell ref="H43:J43"/>
    <mergeCell ref="C40:E40"/>
    <mergeCell ref="F40:G40"/>
    <mergeCell ref="H40:J40"/>
    <mergeCell ref="C41:E41"/>
    <mergeCell ref="F41:G41"/>
    <mergeCell ref="H41:J41"/>
    <mergeCell ref="C30:E30"/>
    <mergeCell ref="C32:E33"/>
    <mergeCell ref="F32:J32"/>
    <mergeCell ref="C34:E34"/>
    <mergeCell ref="C36:K37"/>
    <mergeCell ref="C39:E39"/>
    <mergeCell ref="F39:G39"/>
    <mergeCell ref="H39:J39"/>
    <mergeCell ref="C22:E22"/>
    <mergeCell ref="C24:E25"/>
    <mergeCell ref="F24:J24"/>
    <mergeCell ref="C26:E26"/>
    <mergeCell ref="C28:E29"/>
    <mergeCell ref="F28:J28"/>
    <mergeCell ref="C15:E15"/>
    <mergeCell ref="G15:H15"/>
    <mergeCell ref="I15:J15"/>
    <mergeCell ref="C17:K18"/>
    <mergeCell ref="C20:E21"/>
    <mergeCell ref="F20:J20"/>
    <mergeCell ref="C13:E13"/>
    <mergeCell ref="G13:H13"/>
    <mergeCell ref="I13:J13"/>
    <mergeCell ref="C10:E10"/>
    <mergeCell ref="G10:H10"/>
    <mergeCell ref="I10:J10"/>
    <mergeCell ref="C11:E11"/>
    <mergeCell ref="G11:H11"/>
    <mergeCell ref="I11:J11"/>
    <mergeCell ref="A3:A4"/>
    <mergeCell ref="B3:K4"/>
    <mergeCell ref="C6:K7"/>
    <mergeCell ref="C9:E9"/>
    <mergeCell ref="G9:H9"/>
    <mergeCell ref="I9:J9"/>
    <mergeCell ref="C12:E12"/>
    <mergeCell ref="G12:H12"/>
    <mergeCell ref="I12:J12"/>
  </mergeCells>
  <pageMargins left="0.26" right="0.21" top="0.4" bottom="0.4" header="0.3" footer="0.3"/>
  <pageSetup paperSize="9" orientation="portrait" verticalDpi="0" r:id="rId1"/>
  <ignoredErrors>
    <ignoredError sqref="A3 A107 A11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3:Z457"/>
  <sheetViews>
    <sheetView workbookViewId="0">
      <selection activeCell="K450" sqref="K450"/>
    </sheetView>
  </sheetViews>
  <sheetFormatPr defaultRowHeight="15"/>
  <cols>
    <col min="3" max="3" width="6.42578125" customWidth="1"/>
    <col min="4" max="4" width="5.140625" customWidth="1"/>
    <col min="18" max="18" width="10.42578125" customWidth="1"/>
    <col min="19" max="19" width="11.42578125" customWidth="1"/>
    <col min="20" max="20" width="10.42578125" customWidth="1"/>
    <col min="21" max="21" width="10" customWidth="1"/>
  </cols>
  <sheetData>
    <row r="3" spans="1:19" s="77" customFormat="1" ht="18">
      <c r="A3" s="76" t="s">
        <v>69</v>
      </c>
      <c r="B3" s="75" t="s">
        <v>94</v>
      </c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9">
      <c r="A4" s="54"/>
    </row>
    <row r="5" spans="1:19" ht="47.25" customHeight="1">
      <c r="B5" s="280" t="s">
        <v>70</v>
      </c>
      <c r="C5" s="280"/>
      <c r="D5" s="280" t="s">
        <v>73</v>
      </c>
      <c r="E5" s="280"/>
      <c r="F5" s="280" t="s">
        <v>74</v>
      </c>
      <c r="G5" s="280"/>
      <c r="H5" s="280" t="s">
        <v>71</v>
      </c>
      <c r="I5" s="280"/>
      <c r="J5" s="280" t="s">
        <v>72</v>
      </c>
      <c r="K5" s="280"/>
      <c r="L5" s="280" t="s">
        <v>75</v>
      </c>
      <c r="M5" s="280" t="s">
        <v>76</v>
      </c>
      <c r="N5" s="280" t="s">
        <v>77</v>
      </c>
      <c r="O5" s="280" t="s">
        <v>78</v>
      </c>
      <c r="P5" s="280" t="s">
        <v>79</v>
      </c>
      <c r="Q5" s="280" t="s">
        <v>80</v>
      </c>
      <c r="R5" s="280" t="s">
        <v>81</v>
      </c>
      <c r="S5" s="280" t="s">
        <v>95</v>
      </c>
    </row>
    <row r="6" spans="1:19" ht="16.5" customHeight="1">
      <c r="B6" s="280"/>
      <c r="C6" s="280"/>
      <c r="D6" s="280"/>
      <c r="E6" s="280"/>
      <c r="F6" s="280"/>
      <c r="G6" s="280"/>
      <c r="H6" s="51" t="s">
        <v>61</v>
      </c>
      <c r="I6" s="51" t="s">
        <v>62</v>
      </c>
      <c r="J6" s="51" t="s">
        <v>61</v>
      </c>
      <c r="K6" s="51" t="s">
        <v>62</v>
      </c>
      <c r="L6" s="280"/>
      <c r="M6" s="280"/>
      <c r="N6" s="280"/>
      <c r="O6" s="280"/>
      <c r="P6" s="280"/>
      <c r="Q6" s="280"/>
      <c r="R6" s="280"/>
      <c r="S6" s="280"/>
    </row>
    <row r="7" spans="1:19">
      <c r="B7" s="188">
        <f>'2A Produse minerale'!H9</f>
        <v>800</v>
      </c>
      <c r="C7" s="188"/>
      <c r="D7" s="281">
        <f>'2A Produse minerale'!G15/1000</f>
        <v>0.78689999999999993</v>
      </c>
      <c r="E7" s="281"/>
      <c r="F7" s="281">
        <f>'2A Produse minerale'!I15/1000</f>
        <v>0.7</v>
      </c>
      <c r="G7" s="281"/>
      <c r="H7" s="44">
        <f>'2A Produse minerale'!G20</f>
        <v>0.65769999999999995</v>
      </c>
      <c r="I7" s="44">
        <f>'2A Produse minerale'!G21</f>
        <v>1.6E-2</v>
      </c>
      <c r="J7" s="44">
        <f>'2A Produse minerale'!I20</f>
        <v>0.6</v>
      </c>
      <c r="K7" s="44">
        <f>'2A Produse minerale'!I21</f>
        <v>0.01</v>
      </c>
      <c r="L7" s="44">
        <v>0.78480000000000005</v>
      </c>
      <c r="M7" s="44">
        <v>1.0919000000000001</v>
      </c>
      <c r="N7" s="44">
        <v>1.02</v>
      </c>
      <c r="O7" s="9">
        <f>H7*L7+I7*M7</f>
        <v>0.53363335999999995</v>
      </c>
      <c r="P7" s="9">
        <f>J7*L7+K7*M7</f>
        <v>0.48179900000000003</v>
      </c>
      <c r="Q7" s="53">
        <f>B7*D7*O7</f>
        <v>335.93287278719998</v>
      </c>
      <c r="R7" s="53">
        <f>B7*F7*P7</f>
        <v>269.80744000000004</v>
      </c>
      <c r="S7" s="53">
        <f>Q7-R7</f>
        <v>66.125432787199941</v>
      </c>
    </row>
    <row r="8" spans="1:19">
      <c r="B8" s="47"/>
      <c r="C8" s="47"/>
      <c r="D8" s="48"/>
      <c r="E8" s="48"/>
      <c r="F8" s="48"/>
      <c r="G8" s="48"/>
    </row>
    <row r="9" spans="1:19" ht="18">
      <c r="B9" s="8" t="s">
        <v>99</v>
      </c>
    </row>
    <row r="11" spans="1:19" ht="15" customHeight="1">
      <c r="B11" s="284" t="s">
        <v>70</v>
      </c>
      <c r="C11" s="285"/>
      <c r="D11" s="280" t="s">
        <v>73</v>
      </c>
      <c r="E11" s="280"/>
      <c r="F11" s="280" t="s">
        <v>74</v>
      </c>
      <c r="G11" s="280"/>
      <c r="H11" s="280" t="s">
        <v>96</v>
      </c>
      <c r="I11" s="280"/>
      <c r="J11" s="280" t="s">
        <v>97</v>
      </c>
      <c r="K11" s="280"/>
      <c r="L11" s="280" t="s">
        <v>98</v>
      </c>
      <c r="M11" s="280"/>
    </row>
    <row r="12" spans="1:19" ht="48" customHeight="1">
      <c r="B12" s="286"/>
      <c r="C12" s="287"/>
      <c r="D12" s="280"/>
      <c r="E12" s="280"/>
      <c r="F12" s="280"/>
      <c r="G12" s="280"/>
      <c r="H12" s="280"/>
      <c r="I12" s="280"/>
      <c r="J12" s="280"/>
      <c r="K12" s="280"/>
      <c r="L12" s="280"/>
      <c r="M12" s="280"/>
    </row>
    <row r="13" spans="1:19">
      <c r="B13" s="188">
        <f>B7</f>
        <v>800</v>
      </c>
      <c r="C13" s="188"/>
      <c r="D13" s="281">
        <f>D7</f>
        <v>0.78689999999999993</v>
      </c>
      <c r="E13" s="281"/>
      <c r="F13" s="281">
        <f>F7</f>
        <v>0.7</v>
      </c>
      <c r="G13" s="281"/>
      <c r="H13" s="166">
        <v>0.6</v>
      </c>
      <c r="I13" s="166"/>
      <c r="J13" s="166">
        <v>0.3</v>
      </c>
      <c r="K13" s="166"/>
      <c r="L13" s="282">
        <f>(B13*D13*H13-B13*F13*H13)/1000</f>
        <v>4.1711999999999992E-2</v>
      </c>
      <c r="M13" s="283"/>
    </row>
    <row r="15" spans="1:19">
      <c r="B15" s="8" t="s">
        <v>100</v>
      </c>
    </row>
    <row r="17" spans="2:22" ht="32.25" customHeight="1">
      <c r="B17" s="229" t="s">
        <v>101</v>
      </c>
      <c r="C17" s="230"/>
      <c r="D17" s="231"/>
      <c r="E17" s="238" t="s">
        <v>37</v>
      </c>
      <c r="F17" s="241" t="s">
        <v>102</v>
      </c>
      <c r="G17" s="241" t="s">
        <v>103</v>
      </c>
      <c r="H17" s="244" t="s">
        <v>104</v>
      </c>
      <c r="I17" s="245"/>
      <c r="J17" s="245"/>
      <c r="K17" s="245"/>
      <c r="L17" s="245"/>
      <c r="M17" s="246"/>
      <c r="N17" s="241" t="s">
        <v>105</v>
      </c>
      <c r="O17" s="247" t="s">
        <v>106</v>
      </c>
      <c r="P17" s="248"/>
      <c r="Q17" s="249" t="s">
        <v>107</v>
      </c>
      <c r="R17" s="247" t="s">
        <v>108</v>
      </c>
      <c r="S17" s="252"/>
      <c r="T17" s="248"/>
      <c r="U17" s="253" t="s">
        <v>109</v>
      </c>
    </row>
    <row r="18" spans="2:22" ht="18">
      <c r="B18" s="232"/>
      <c r="C18" s="233"/>
      <c r="D18" s="234"/>
      <c r="E18" s="239"/>
      <c r="F18" s="242"/>
      <c r="G18" s="242"/>
      <c r="H18" s="254" t="s">
        <v>110</v>
      </c>
      <c r="I18" s="254"/>
      <c r="J18" s="254" t="s">
        <v>111</v>
      </c>
      <c r="K18" s="254"/>
      <c r="L18" s="254" t="s">
        <v>112</v>
      </c>
      <c r="M18" s="254"/>
      <c r="N18" s="242"/>
      <c r="O18" s="241" t="s">
        <v>113</v>
      </c>
      <c r="P18" s="241" t="s">
        <v>114</v>
      </c>
      <c r="Q18" s="250"/>
      <c r="R18" s="249" t="s">
        <v>115</v>
      </c>
      <c r="S18" s="249" t="s">
        <v>116</v>
      </c>
      <c r="T18" s="249" t="s">
        <v>117</v>
      </c>
      <c r="U18" s="253"/>
    </row>
    <row r="19" spans="2:22" ht="42.75" customHeight="1">
      <c r="B19" s="235"/>
      <c r="C19" s="236"/>
      <c r="D19" s="237"/>
      <c r="E19" s="240"/>
      <c r="F19" s="243"/>
      <c r="G19" s="243"/>
      <c r="H19" s="55" t="s">
        <v>113</v>
      </c>
      <c r="I19" s="56" t="s">
        <v>114</v>
      </c>
      <c r="J19" s="55" t="s">
        <v>113</v>
      </c>
      <c r="K19" s="56" t="s">
        <v>114</v>
      </c>
      <c r="L19" s="55" t="s">
        <v>113</v>
      </c>
      <c r="M19" s="56" t="s">
        <v>114</v>
      </c>
      <c r="N19" s="243"/>
      <c r="O19" s="243"/>
      <c r="P19" s="243"/>
      <c r="Q19" s="251"/>
      <c r="R19" s="251"/>
      <c r="S19" s="251"/>
      <c r="T19" s="251"/>
      <c r="U19" s="253"/>
    </row>
    <row r="20" spans="2:22">
      <c r="B20" s="168" t="s">
        <v>122</v>
      </c>
      <c r="C20" s="180"/>
      <c r="D20" s="169"/>
      <c r="E20" s="45" t="s">
        <v>118</v>
      </c>
      <c r="F20" s="62">
        <f>'2A Produse minerale'!H28</f>
        <v>50</v>
      </c>
      <c r="G20" s="9" t="s">
        <v>119</v>
      </c>
      <c r="H20" s="9" t="s">
        <v>120</v>
      </c>
      <c r="I20" s="49">
        <v>25.8</v>
      </c>
      <c r="J20" s="45" t="s">
        <v>120</v>
      </c>
      <c r="K20" s="49">
        <v>2.7272700000000001E-4</v>
      </c>
      <c r="L20" s="45" t="s">
        <v>120</v>
      </c>
      <c r="M20" s="49">
        <v>4.0909099999999999E-4</v>
      </c>
      <c r="N20" s="58">
        <v>1</v>
      </c>
      <c r="O20" s="49" t="s">
        <v>120</v>
      </c>
      <c r="P20" s="49">
        <v>2.58E-2</v>
      </c>
      <c r="Q20" s="57">
        <f t="shared" ref="Q20:Q21" si="0">F20*P20</f>
        <v>1.29</v>
      </c>
      <c r="R20" s="59">
        <f t="shared" ref="R20:R21" si="1">Q20*N20*I20</f>
        <v>33.282000000000004</v>
      </c>
      <c r="S20" s="60">
        <f t="shared" ref="S20:S21" si="2">Q20*K20</f>
        <v>3.5181783000000003E-4</v>
      </c>
      <c r="T20" s="61">
        <f t="shared" ref="T20:T21" si="3">Q20*M20</f>
        <v>5.2772739000000004E-4</v>
      </c>
      <c r="U20" s="59">
        <f t="shared" ref="U20:U21" si="4">R20+(S20*25)+(T20*298)</f>
        <v>33.448058207970007</v>
      </c>
    </row>
    <row r="21" spans="2:22">
      <c r="B21" s="168" t="s">
        <v>38</v>
      </c>
      <c r="C21" s="180"/>
      <c r="D21" s="169"/>
      <c r="E21" s="45" t="s">
        <v>118</v>
      </c>
      <c r="F21" s="62">
        <f>'2A Produse minerale'!H29*0.7/1000</f>
        <v>7</v>
      </c>
      <c r="G21" s="9" t="s">
        <v>119</v>
      </c>
      <c r="H21" s="58" t="s">
        <v>120</v>
      </c>
      <c r="I21" s="49">
        <v>15.3</v>
      </c>
      <c r="J21" s="45" t="s">
        <v>120</v>
      </c>
      <c r="K21" s="49">
        <v>2.7272700000000001E-4</v>
      </c>
      <c r="L21" s="45" t="s">
        <v>120</v>
      </c>
      <c r="M21" s="49">
        <v>4.0909099999999999E-4</v>
      </c>
      <c r="N21" s="58">
        <v>1</v>
      </c>
      <c r="O21" s="49" t="s">
        <v>121</v>
      </c>
      <c r="P21" s="49">
        <v>3.3860000000000001E-2</v>
      </c>
      <c r="Q21" s="57">
        <f t="shared" si="0"/>
        <v>0.23702000000000001</v>
      </c>
      <c r="R21" s="59">
        <f t="shared" si="1"/>
        <v>3.6264060000000002</v>
      </c>
      <c r="S21" s="60">
        <f t="shared" si="2"/>
        <v>6.4641753540000004E-5</v>
      </c>
      <c r="T21" s="61">
        <f t="shared" si="3"/>
        <v>9.6962748819999996E-5</v>
      </c>
      <c r="U21" s="59">
        <f t="shared" si="4"/>
        <v>3.65691694298686</v>
      </c>
    </row>
    <row r="23" spans="2:22" ht="45">
      <c r="B23" s="255" t="s">
        <v>101</v>
      </c>
      <c r="C23" s="256"/>
      <c r="D23" s="257"/>
      <c r="E23" s="63" t="s">
        <v>37</v>
      </c>
      <c r="F23" s="258" t="s">
        <v>102</v>
      </c>
      <c r="G23" s="258"/>
      <c r="H23" s="258"/>
      <c r="I23" s="64" t="s">
        <v>124</v>
      </c>
      <c r="J23" s="253" t="s">
        <v>125</v>
      </c>
      <c r="K23" s="253"/>
    </row>
    <row r="24" spans="2:22">
      <c r="B24" s="259" t="s">
        <v>40</v>
      </c>
      <c r="C24" s="260"/>
      <c r="D24" s="261"/>
      <c r="E24" s="45" t="s">
        <v>44</v>
      </c>
      <c r="F24" s="166">
        <f>'2A Produse minerale'!H27</f>
        <v>100</v>
      </c>
      <c r="G24" s="166"/>
      <c r="H24" s="166"/>
      <c r="I24" s="45">
        <v>0.38059999999999999</v>
      </c>
      <c r="J24" s="166">
        <f>F24*I24</f>
        <v>38.06</v>
      </c>
      <c r="K24" s="166"/>
    </row>
    <row r="26" spans="2:22">
      <c r="B26" s="8" t="s">
        <v>126</v>
      </c>
    </row>
    <row r="28" spans="2:22" ht="33.75" customHeight="1">
      <c r="B28" s="229" t="s">
        <v>101</v>
      </c>
      <c r="C28" s="230"/>
      <c r="D28" s="231"/>
      <c r="E28" s="238" t="s">
        <v>37</v>
      </c>
      <c r="F28" s="241" t="s">
        <v>102</v>
      </c>
      <c r="G28" s="241" t="s">
        <v>103</v>
      </c>
      <c r="H28" s="244" t="s">
        <v>104</v>
      </c>
      <c r="I28" s="245"/>
      <c r="J28" s="245"/>
      <c r="K28" s="245"/>
      <c r="L28" s="245"/>
      <c r="M28" s="246"/>
      <c r="N28" s="241" t="s">
        <v>105</v>
      </c>
      <c r="O28" s="247" t="s">
        <v>106</v>
      </c>
      <c r="P28" s="248"/>
      <c r="Q28" s="249" t="s">
        <v>107</v>
      </c>
      <c r="R28" s="247" t="s">
        <v>127</v>
      </c>
      <c r="S28" s="252"/>
      <c r="T28" s="248"/>
      <c r="U28" s="253" t="s">
        <v>128</v>
      </c>
      <c r="V28" s="253" t="s">
        <v>109</v>
      </c>
    </row>
    <row r="29" spans="2:22" ht="18">
      <c r="B29" s="232"/>
      <c r="C29" s="233"/>
      <c r="D29" s="234"/>
      <c r="E29" s="239"/>
      <c r="F29" s="242"/>
      <c r="G29" s="242"/>
      <c r="H29" s="254" t="s">
        <v>110</v>
      </c>
      <c r="I29" s="254"/>
      <c r="J29" s="254" t="s">
        <v>111</v>
      </c>
      <c r="K29" s="254"/>
      <c r="L29" s="254" t="s">
        <v>112</v>
      </c>
      <c r="M29" s="254"/>
      <c r="N29" s="242"/>
      <c r="O29" s="241" t="s">
        <v>113</v>
      </c>
      <c r="P29" s="241" t="s">
        <v>114</v>
      </c>
      <c r="Q29" s="250"/>
      <c r="R29" s="249" t="s">
        <v>115</v>
      </c>
      <c r="S29" s="249" t="s">
        <v>116</v>
      </c>
      <c r="T29" s="249" t="s">
        <v>117</v>
      </c>
      <c r="U29" s="253"/>
      <c r="V29" s="253"/>
    </row>
    <row r="30" spans="2:22" ht="30" customHeight="1">
      <c r="B30" s="235"/>
      <c r="C30" s="236"/>
      <c r="D30" s="237"/>
      <c r="E30" s="240"/>
      <c r="F30" s="243"/>
      <c r="G30" s="243"/>
      <c r="H30" s="55" t="s">
        <v>113</v>
      </c>
      <c r="I30" s="56" t="s">
        <v>114</v>
      </c>
      <c r="J30" s="55" t="s">
        <v>113</v>
      </c>
      <c r="K30" s="56" t="s">
        <v>114</v>
      </c>
      <c r="L30" s="55" t="s">
        <v>113</v>
      </c>
      <c r="M30" s="56" t="s">
        <v>114</v>
      </c>
      <c r="N30" s="243"/>
      <c r="O30" s="243"/>
      <c r="P30" s="243"/>
      <c r="Q30" s="251"/>
      <c r="R30" s="251"/>
      <c r="S30" s="251"/>
      <c r="T30" s="251"/>
      <c r="U30" s="253"/>
      <c r="V30" s="253"/>
    </row>
    <row r="31" spans="2:22">
      <c r="B31" s="168" t="s">
        <v>122</v>
      </c>
      <c r="C31" s="180"/>
      <c r="D31" s="169"/>
      <c r="E31" s="45" t="s">
        <v>118</v>
      </c>
      <c r="F31" s="62">
        <f>'2A Produse minerale'!F36</f>
        <v>10</v>
      </c>
      <c r="G31" s="9" t="s">
        <v>119</v>
      </c>
      <c r="H31" s="9" t="s">
        <v>120</v>
      </c>
      <c r="I31" s="49">
        <v>25.8</v>
      </c>
      <c r="J31" s="45" t="s">
        <v>120</v>
      </c>
      <c r="K31" s="49">
        <v>2.7272700000000001E-4</v>
      </c>
      <c r="L31" s="45" t="s">
        <v>120</v>
      </c>
      <c r="M31" s="49">
        <v>4.0909099999999999E-4</v>
      </c>
      <c r="N31" s="58">
        <v>1</v>
      </c>
      <c r="O31" s="49" t="s">
        <v>120</v>
      </c>
      <c r="P31" s="49">
        <v>2.58E-2</v>
      </c>
      <c r="Q31" s="57">
        <f t="shared" ref="Q31" si="5">F31*P31</f>
        <v>0.25800000000000001</v>
      </c>
      <c r="R31" s="59">
        <f t="shared" ref="R31:R32" si="6">Q31*N31*I31</f>
        <v>6.6564000000000005</v>
      </c>
      <c r="S31" s="60">
        <f t="shared" ref="S31:S32" si="7">Q31*K31</f>
        <v>7.0363566000000005E-5</v>
      </c>
      <c r="T31" s="61">
        <f t="shared" ref="T31:T32" si="8">Q31*M31</f>
        <v>1.0554547799999999E-4</v>
      </c>
      <c r="U31" s="59">
        <f t="shared" ref="U31:U32" si="9">R31+(S31*25)+(T31*298)</f>
        <v>6.6896116415940003</v>
      </c>
      <c r="V31" s="227">
        <f>U31-U32</f>
        <v>2.7089999999999996</v>
      </c>
    </row>
    <row r="32" spans="2:22">
      <c r="B32" s="168" t="s">
        <v>38</v>
      </c>
      <c r="C32" s="180"/>
      <c r="D32" s="169"/>
      <c r="E32" s="45" t="s">
        <v>118</v>
      </c>
      <c r="F32" s="62">
        <f>Q32/P32</f>
        <v>7.6196101594802128</v>
      </c>
      <c r="G32" s="9" t="s">
        <v>119</v>
      </c>
      <c r="H32" s="58" t="s">
        <v>120</v>
      </c>
      <c r="I32" s="49">
        <v>15.3</v>
      </c>
      <c r="J32" s="45" t="s">
        <v>120</v>
      </c>
      <c r="K32" s="49">
        <v>2.7272700000000001E-4</v>
      </c>
      <c r="L32" s="45" t="s">
        <v>120</v>
      </c>
      <c r="M32" s="49">
        <v>4.0909099999999999E-4</v>
      </c>
      <c r="N32" s="58">
        <v>1</v>
      </c>
      <c r="O32" s="49" t="s">
        <v>121</v>
      </c>
      <c r="P32" s="49">
        <v>3.3860000000000001E-2</v>
      </c>
      <c r="Q32" s="57">
        <f>Q31</f>
        <v>0.25800000000000001</v>
      </c>
      <c r="R32" s="59">
        <f t="shared" si="6"/>
        <v>3.9474000000000005</v>
      </c>
      <c r="S32" s="60">
        <f t="shared" si="7"/>
        <v>7.0363566000000005E-5</v>
      </c>
      <c r="T32" s="61">
        <f t="shared" si="8"/>
        <v>1.0554547799999999E-4</v>
      </c>
      <c r="U32" s="59">
        <f t="shared" si="9"/>
        <v>3.9806116415940007</v>
      </c>
      <c r="V32" s="228"/>
    </row>
    <row r="34" spans="1:21">
      <c r="B34" s="8" t="s">
        <v>129</v>
      </c>
    </row>
    <row r="36" spans="1:21" ht="32.25" customHeight="1">
      <c r="B36" s="229" t="s">
        <v>101</v>
      </c>
      <c r="C36" s="230"/>
      <c r="D36" s="231"/>
      <c r="E36" s="238" t="s">
        <v>37</v>
      </c>
      <c r="F36" s="241" t="s">
        <v>102</v>
      </c>
      <c r="G36" s="241" t="s">
        <v>103</v>
      </c>
      <c r="H36" s="244" t="s">
        <v>104</v>
      </c>
      <c r="I36" s="245"/>
      <c r="J36" s="245"/>
      <c r="K36" s="245"/>
      <c r="L36" s="245"/>
      <c r="M36" s="246"/>
      <c r="N36" s="241" t="s">
        <v>105</v>
      </c>
      <c r="O36" s="247" t="s">
        <v>106</v>
      </c>
      <c r="P36" s="248"/>
      <c r="Q36" s="249" t="s">
        <v>107</v>
      </c>
      <c r="R36" s="247" t="s">
        <v>108</v>
      </c>
      <c r="S36" s="252"/>
      <c r="T36" s="248"/>
      <c r="U36" s="253" t="s">
        <v>109</v>
      </c>
    </row>
    <row r="37" spans="1:21" ht="18">
      <c r="B37" s="232"/>
      <c r="C37" s="233"/>
      <c r="D37" s="234"/>
      <c r="E37" s="239"/>
      <c r="F37" s="242"/>
      <c r="G37" s="242"/>
      <c r="H37" s="254" t="s">
        <v>110</v>
      </c>
      <c r="I37" s="254"/>
      <c r="J37" s="254" t="s">
        <v>111</v>
      </c>
      <c r="K37" s="254"/>
      <c r="L37" s="254" t="s">
        <v>112</v>
      </c>
      <c r="M37" s="254"/>
      <c r="N37" s="242"/>
      <c r="O37" s="241" t="s">
        <v>113</v>
      </c>
      <c r="P37" s="241" t="s">
        <v>114</v>
      </c>
      <c r="Q37" s="250"/>
      <c r="R37" s="249" t="s">
        <v>115</v>
      </c>
      <c r="S37" s="249" t="s">
        <v>116</v>
      </c>
      <c r="T37" s="249" t="s">
        <v>117</v>
      </c>
      <c r="U37" s="253"/>
    </row>
    <row r="38" spans="1:21">
      <c r="B38" s="235"/>
      <c r="C38" s="236"/>
      <c r="D38" s="237"/>
      <c r="E38" s="240"/>
      <c r="F38" s="243"/>
      <c r="G38" s="243"/>
      <c r="H38" s="55" t="s">
        <v>113</v>
      </c>
      <c r="I38" s="56" t="s">
        <v>114</v>
      </c>
      <c r="J38" s="55" t="s">
        <v>113</v>
      </c>
      <c r="K38" s="56" t="s">
        <v>114</v>
      </c>
      <c r="L38" s="55" t="s">
        <v>113</v>
      </c>
      <c r="M38" s="56" t="s">
        <v>114</v>
      </c>
      <c r="N38" s="243"/>
      <c r="O38" s="243"/>
      <c r="P38" s="243"/>
      <c r="Q38" s="251"/>
      <c r="R38" s="251"/>
      <c r="S38" s="251"/>
      <c r="T38" s="251"/>
      <c r="U38" s="253"/>
    </row>
    <row r="39" spans="1:21">
      <c r="B39" s="168"/>
      <c r="C39" s="180"/>
      <c r="D39" s="169"/>
      <c r="E39" s="45"/>
      <c r="F39" s="62"/>
      <c r="G39" s="9"/>
      <c r="H39" s="9"/>
      <c r="I39" s="49"/>
      <c r="J39" s="45"/>
      <c r="K39" s="49"/>
      <c r="L39" s="45"/>
      <c r="M39" s="49"/>
      <c r="N39" s="58"/>
      <c r="O39" s="49"/>
      <c r="P39" s="49"/>
      <c r="Q39" s="57"/>
      <c r="R39" s="59"/>
      <c r="S39" s="60"/>
      <c r="T39" s="61"/>
      <c r="U39" s="59"/>
    </row>
    <row r="40" spans="1:21">
      <c r="B40" s="168"/>
      <c r="C40" s="180"/>
      <c r="D40" s="169"/>
      <c r="E40" s="45"/>
      <c r="F40" s="62"/>
      <c r="G40" s="9"/>
      <c r="H40" s="58"/>
      <c r="I40" s="49"/>
      <c r="J40" s="45"/>
      <c r="K40" s="49"/>
      <c r="L40" s="45"/>
      <c r="M40" s="49"/>
      <c r="N40" s="58"/>
      <c r="O40" s="49"/>
      <c r="P40" s="49"/>
      <c r="Q40" s="57"/>
      <c r="R40" s="59"/>
      <c r="S40" s="60"/>
      <c r="T40" s="61"/>
      <c r="U40" s="59"/>
    </row>
    <row r="42" spans="1:21" s="75" customFormat="1">
      <c r="A42" s="74" t="s">
        <v>144</v>
      </c>
      <c r="B42" s="75" t="s">
        <v>145</v>
      </c>
    </row>
    <row r="44" spans="1:21">
      <c r="B44" s="8" t="s">
        <v>100</v>
      </c>
    </row>
    <row r="46" spans="1:21" ht="33" customHeight="1">
      <c r="B46" s="229" t="s">
        <v>101</v>
      </c>
      <c r="C46" s="230"/>
      <c r="D46" s="231"/>
      <c r="E46" s="238" t="s">
        <v>37</v>
      </c>
      <c r="F46" s="241" t="s">
        <v>102</v>
      </c>
      <c r="G46" s="241" t="s">
        <v>103</v>
      </c>
      <c r="H46" s="244" t="s">
        <v>104</v>
      </c>
      <c r="I46" s="245"/>
      <c r="J46" s="245"/>
      <c r="K46" s="245"/>
      <c r="L46" s="245"/>
      <c r="M46" s="246"/>
      <c r="N46" s="241" t="s">
        <v>105</v>
      </c>
      <c r="O46" s="247" t="s">
        <v>106</v>
      </c>
      <c r="P46" s="248"/>
      <c r="Q46" s="249" t="s">
        <v>107</v>
      </c>
      <c r="R46" s="247" t="s">
        <v>108</v>
      </c>
      <c r="S46" s="252"/>
      <c r="T46" s="248"/>
      <c r="U46" s="253" t="s">
        <v>109</v>
      </c>
    </row>
    <row r="47" spans="1:21" ht="18">
      <c r="B47" s="232"/>
      <c r="C47" s="233"/>
      <c r="D47" s="234"/>
      <c r="E47" s="239"/>
      <c r="F47" s="242"/>
      <c r="G47" s="242"/>
      <c r="H47" s="254" t="s">
        <v>110</v>
      </c>
      <c r="I47" s="254"/>
      <c r="J47" s="254" t="s">
        <v>111</v>
      </c>
      <c r="K47" s="254"/>
      <c r="L47" s="254" t="s">
        <v>112</v>
      </c>
      <c r="M47" s="254"/>
      <c r="N47" s="242"/>
      <c r="O47" s="241" t="s">
        <v>113</v>
      </c>
      <c r="P47" s="241" t="s">
        <v>114</v>
      </c>
      <c r="Q47" s="250"/>
      <c r="R47" s="249" t="s">
        <v>115</v>
      </c>
      <c r="S47" s="249" t="s">
        <v>116</v>
      </c>
      <c r="T47" s="249" t="s">
        <v>117</v>
      </c>
      <c r="U47" s="253"/>
    </row>
    <row r="48" spans="1:21" ht="30" customHeight="1">
      <c r="B48" s="235"/>
      <c r="C48" s="236"/>
      <c r="D48" s="237"/>
      <c r="E48" s="240"/>
      <c r="F48" s="243"/>
      <c r="G48" s="243"/>
      <c r="H48" s="55" t="s">
        <v>113</v>
      </c>
      <c r="I48" s="56" t="s">
        <v>114</v>
      </c>
      <c r="J48" s="55" t="s">
        <v>113</v>
      </c>
      <c r="K48" s="56" t="s">
        <v>114</v>
      </c>
      <c r="L48" s="55" t="s">
        <v>113</v>
      </c>
      <c r="M48" s="56" t="s">
        <v>114</v>
      </c>
      <c r="N48" s="243"/>
      <c r="O48" s="243"/>
      <c r="P48" s="243"/>
      <c r="Q48" s="251"/>
      <c r="R48" s="251"/>
      <c r="S48" s="251"/>
      <c r="T48" s="251"/>
      <c r="U48" s="253"/>
    </row>
    <row r="49" spans="2:22">
      <c r="B49" s="168" t="s">
        <v>122</v>
      </c>
      <c r="C49" s="180"/>
      <c r="D49" s="169"/>
      <c r="E49" s="45" t="s">
        <v>118</v>
      </c>
      <c r="F49" s="62">
        <f>'2A Produse minerale'!H74</f>
        <v>30</v>
      </c>
      <c r="G49" s="9" t="s">
        <v>119</v>
      </c>
      <c r="H49" s="9" t="s">
        <v>120</v>
      </c>
      <c r="I49" s="49">
        <v>25.8</v>
      </c>
      <c r="J49" s="45" t="s">
        <v>120</v>
      </c>
      <c r="K49" s="49">
        <v>2.7272700000000001E-4</v>
      </c>
      <c r="L49" s="45" t="s">
        <v>120</v>
      </c>
      <c r="M49" s="49">
        <v>4.0909099999999999E-4</v>
      </c>
      <c r="N49" s="58">
        <v>1</v>
      </c>
      <c r="O49" s="49" t="s">
        <v>120</v>
      </c>
      <c r="P49" s="49">
        <v>2.58E-2</v>
      </c>
      <c r="Q49" s="57">
        <f t="shared" ref="Q49:Q50" si="10">F49*P49</f>
        <v>0.77400000000000002</v>
      </c>
      <c r="R49" s="59">
        <f t="shared" ref="R49:R50" si="11">Q49*N49*I49</f>
        <v>19.969200000000001</v>
      </c>
      <c r="S49" s="60">
        <f t="shared" ref="S49:S50" si="12">Q49*K49</f>
        <v>2.1109069800000002E-4</v>
      </c>
      <c r="T49" s="61">
        <f t="shared" ref="T49:T50" si="13">Q49*M49</f>
        <v>3.1663643400000002E-4</v>
      </c>
      <c r="U49" s="59">
        <f t="shared" ref="U49:U50" si="14">R49+(S49*25)+(T49*298)</f>
        <v>20.068834924782003</v>
      </c>
    </row>
    <row r="50" spans="2:22">
      <c r="B50" s="168" t="s">
        <v>38</v>
      </c>
      <c r="C50" s="180"/>
      <c r="D50" s="169"/>
      <c r="E50" s="45" t="s">
        <v>118</v>
      </c>
      <c r="F50" s="62">
        <f>'2A Produse minerale'!H75*0.7/1000</f>
        <v>10.5</v>
      </c>
      <c r="G50" s="9" t="s">
        <v>119</v>
      </c>
      <c r="H50" s="58" t="s">
        <v>120</v>
      </c>
      <c r="I50" s="49">
        <v>15.3</v>
      </c>
      <c r="J50" s="45" t="s">
        <v>120</v>
      </c>
      <c r="K50" s="49">
        <v>2.7272700000000001E-4</v>
      </c>
      <c r="L50" s="45" t="s">
        <v>120</v>
      </c>
      <c r="M50" s="49">
        <v>4.0909099999999999E-4</v>
      </c>
      <c r="N50" s="58">
        <v>1</v>
      </c>
      <c r="O50" s="49" t="s">
        <v>121</v>
      </c>
      <c r="P50" s="49">
        <v>3.3860000000000001E-2</v>
      </c>
      <c r="Q50" s="57">
        <f t="shared" si="10"/>
        <v>0.35553000000000001</v>
      </c>
      <c r="R50" s="59">
        <f t="shared" si="11"/>
        <v>5.4396090000000008</v>
      </c>
      <c r="S50" s="60">
        <f t="shared" si="12"/>
        <v>9.6962630310000006E-5</v>
      </c>
      <c r="T50" s="61">
        <f t="shared" si="13"/>
        <v>1.4544412323000001E-4</v>
      </c>
      <c r="U50" s="59">
        <f t="shared" si="14"/>
        <v>5.4853754144802904</v>
      </c>
    </row>
    <row r="52" spans="2:22" ht="45">
      <c r="B52" s="255" t="s">
        <v>101</v>
      </c>
      <c r="C52" s="256"/>
      <c r="D52" s="257"/>
      <c r="E52" s="63" t="s">
        <v>37</v>
      </c>
      <c r="F52" s="258" t="s">
        <v>102</v>
      </c>
      <c r="G52" s="258"/>
      <c r="H52" s="258"/>
      <c r="I52" s="64" t="s">
        <v>124</v>
      </c>
      <c r="J52" s="253" t="s">
        <v>125</v>
      </c>
      <c r="K52" s="253"/>
    </row>
    <row r="53" spans="2:22">
      <c r="B53" s="259" t="s">
        <v>40</v>
      </c>
      <c r="C53" s="260"/>
      <c r="D53" s="261"/>
      <c r="E53" s="45" t="s">
        <v>44</v>
      </c>
      <c r="F53" s="166">
        <f>'2A Produse minerale'!H73</f>
        <v>150</v>
      </c>
      <c r="G53" s="166"/>
      <c r="H53" s="166"/>
      <c r="I53" s="45">
        <v>0.38059999999999999</v>
      </c>
      <c r="J53" s="166">
        <f>F53*I53</f>
        <v>57.089999999999996</v>
      </c>
      <c r="K53" s="166"/>
    </row>
    <row r="55" spans="2:22">
      <c r="B55" s="8" t="s">
        <v>126</v>
      </c>
    </row>
    <row r="57" spans="2:22" ht="33" customHeight="1">
      <c r="B57" s="229" t="s">
        <v>101</v>
      </c>
      <c r="C57" s="230"/>
      <c r="D57" s="231"/>
      <c r="E57" s="238" t="s">
        <v>37</v>
      </c>
      <c r="F57" s="241" t="s">
        <v>102</v>
      </c>
      <c r="G57" s="241" t="s">
        <v>103</v>
      </c>
      <c r="H57" s="244" t="s">
        <v>104</v>
      </c>
      <c r="I57" s="245"/>
      <c r="J57" s="245"/>
      <c r="K57" s="245"/>
      <c r="L57" s="245"/>
      <c r="M57" s="246"/>
      <c r="N57" s="241" t="s">
        <v>105</v>
      </c>
      <c r="O57" s="247" t="s">
        <v>106</v>
      </c>
      <c r="P57" s="248"/>
      <c r="Q57" s="249" t="s">
        <v>107</v>
      </c>
      <c r="R57" s="247" t="s">
        <v>127</v>
      </c>
      <c r="S57" s="252"/>
      <c r="T57" s="248"/>
      <c r="U57" s="253" t="s">
        <v>128</v>
      </c>
      <c r="V57" s="253" t="s">
        <v>109</v>
      </c>
    </row>
    <row r="58" spans="2:22" ht="18">
      <c r="B58" s="232"/>
      <c r="C58" s="233"/>
      <c r="D58" s="234"/>
      <c r="E58" s="239"/>
      <c r="F58" s="242"/>
      <c r="G58" s="242"/>
      <c r="H58" s="254" t="s">
        <v>110</v>
      </c>
      <c r="I58" s="254"/>
      <c r="J58" s="254" t="s">
        <v>111</v>
      </c>
      <c r="K58" s="254"/>
      <c r="L58" s="254" t="s">
        <v>112</v>
      </c>
      <c r="M58" s="254"/>
      <c r="N58" s="242"/>
      <c r="O58" s="241" t="s">
        <v>113</v>
      </c>
      <c r="P58" s="241" t="s">
        <v>114</v>
      </c>
      <c r="Q58" s="250"/>
      <c r="R58" s="249" t="s">
        <v>115</v>
      </c>
      <c r="S58" s="249" t="s">
        <v>116</v>
      </c>
      <c r="T58" s="249" t="s">
        <v>117</v>
      </c>
      <c r="U58" s="253"/>
      <c r="V58" s="253"/>
    </row>
    <row r="59" spans="2:22" ht="27" customHeight="1">
      <c r="B59" s="235"/>
      <c r="C59" s="236"/>
      <c r="D59" s="237"/>
      <c r="E59" s="240"/>
      <c r="F59" s="243"/>
      <c r="G59" s="243"/>
      <c r="H59" s="55" t="s">
        <v>113</v>
      </c>
      <c r="I59" s="56" t="s">
        <v>114</v>
      </c>
      <c r="J59" s="55" t="s">
        <v>113</v>
      </c>
      <c r="K59" s="56" t="s">
        <v>114</v>
      </c>
      <c r="L59" s="55" t="s">
        <v>113</v>
      </c>
      <c r="M59" s="56" t="s">
        <v>114</v>
      </c>
      <c r="N59" s="243"/>
      <c r="O59" s="243"/>
      <c r="P59" s="243"/>
      <c r="Q59" s="251"/>
      <c r="R59" s="251"/>
      <c r="S59" s="251"/>
      <c r="T59" s="251"/>
      <c r="U59" s="253"/>
      <c r="V59" s="253"/>
    </row>
    <row r="60" spans="2:22">
      <c r="B60" s="168" t="s">
        <v>122</v>
      </c>
      <c r="C60" s="180"/>
      <c r="D60" s="169"/>
      <c r="E60" s="45" t="s">
        <v>118</v>
      </c>
      <c r="F60" s="62">
        <f>'2A Produse minerale'!F82</f>
        <v>15</v>
      </c>
      <c r="G60" s="9" t="s">
        <v>119</v>
      </c>
      <c r="H60" s="9" t="s">
        <v>120</v>
      </c>
      <c r="I60" s="49">
        <v>25.8</v>
      </c>
      <c r="J60" s="45" t="s">
        <v>120</v>
      </c>
      <c r="K60" s="49">
        <v>2.7272700000000001E-4</v>
      </c>
      <c r="L60" s="45" t="s">
        <v>120</v>
      </c>
      <c r="M60" s="49">
        <v>4.0909099999999999E-4</v>
      </c>
      <c r="N60" s="58">
        <v>1</v>
      </c>
      <c r="O60" s="49" t="s">
        <v>120</v>
      </c>
      <c r="P60" s="49">
        <v>2.58E-2</v>
      </c>
      <c r="Q60" s="57">
        <f t="shared" ref="Q60" si="15">F60*P60</f>
        <v>0.38700000000000001</v>
      </c>
      <c r="R60" s="59">
        <f t="shared" ref="R60:R61" si="16">Q60*N60*I60</f>
        <v>9.9846000000000004</v>
      </c>
      <c r="S60" s="60">
        <f t="shared" ref="S60:S61" si="17">Q60*K60</f>
        <v>1.0554534900000001E-4</v>
      </c>
      <c r="T60" s="61">
        <f t="shared" ref="T60:T61" si="18">Q60*M60</f>
        <v>1.5831821700000001E-4</v>
      </c>
      <c r="U60" s="59">
        <f t="shared" ref="U60:U61" si="19">R60+(S60*25)+(T60*298)</f>
        <v>10.034417462391001</v>
      </c>
      <c r="V60" s="227">
        <f>U60-U61</f>
        <v>4.0635000000000012</v>
      </c>
    </row>
    <row r="61" spans="2:22">
      <c r="B61" s="168" t="s">
        <v>38</v>
      </c>
      <c r="C61" s="180"/>
      <c r="D61" s="169"/>
      <c r="E61" s="45" t="s">
        <v>118</v>
      </c>
      <c r="F61" s="62">
        <f>Q61/P61</f>
        <v>11.429415239220319</v>
      </c>
      <c r="G61" s="9" t="s">
        <v>119</v>
      </c>
      <c r="H61" s="58" t="s">
        <v>120</v>
      </c>
      <c r="I61" s="49">
        <v>15.3</v>
      </c>
      <c r="J61" s="45" t="s">
        <v>120</v>
      </c>
      <c r="K61" s="49">
        <v>2.7272700000000001E-4</v>
      </c>
      <c r="L61" s="45" t="s">
        <v>120</v>
      </c>
      <c r="M61" s="49">
        <v>4.0909099999999999E-4</v>
      </c>
      <c r="N61" s="58">
        <v>1</v>
      </c>
      <c r="O61" s="49" t="s">
        <v>121</v>
      </c>
      <c r="P61" s="49">
        <v>3.3860000000000001E-2</v>
      </c>
      <c r="Q61" s="57">
        <f>Q60</f>
        <v>0.38700000000000001</v>
      </c>
      <c r="R61" s="59">
        <f t="shared" si="16"/>
        <v>5.9211</v>
      </c>
      <c r="S61" s="60">
        <f t="shared" si="17"/>
        <v>1.0554534900000001E-4</v>
      </c>
      <c r="T61" s="61">
        <f t="shared" si="18"/>
        <v>1.5831821700000001E-4</v>
      </c>
      <c r="U61" s="59">
        <f t="shared" si="19"/>
        <v>5.9709174623910002</v>
      </c>
      <c r="V61" s="228"/>
    </row>
    <row r="63" spans="2:22">
      <c r="B63" s="8" t="s">
        <v>129</v>
      </c>
    </row>
    <row r="65" spans="1:21" ht="33" customHeight="1">
      <c r="B65" s="229" t="s">
        <v>101</v>
      </c>
      <c r="C65" s="230"/>
      <c r="D65" s="231"/>
      <c r="E65" s="238" t="s">
        <v>37</v>
      </c>
      <c r="F65" s="241" t="s">
        <v>102</v>
      </c>
      <c r="G65" s="241" t="s">
        <v>103</v>
      </c>
      <c r="H65" s="244" t="s">
        <v>104</v>
      </c>
      <c r="I65" s="245"/>
      <c r="J65" s="245"/>
      <c r="K65" s="245"/>
      <c r="L65" s="245"/>
      <c r="M65" s="246"/>
      <c r="N65" s="241" t="s">
        <v>105</v>
      </c>
      <c r="O65" s="247" t="s">
        <v>106</v>
      </c>
      <c r="P65" s="248"/>
      <c r="Q65" s="249" t="s">
        <v>107</v>
      </c>
      <c r="R65" s="247" t="s">
        <v>108</v>
      </c>
      <c r="S65" s="252"/>
      <c r="T65" s="248"/>
      <c r="U65" s="253" t="s">
        <v>109</v>
      </c>
    </row>
    <row r="66" spans="1:21" ht="18">
      <c r="B66" s="232"/>
      <c r="C66" s="233"/>
      <c r="D66" s="234"/>
      <c r="E66" s="239"/>
      <c r="F66" s="242"/>
      <c r="G66" s="242"/>
      <c r="H66" s="254" t="s">
        <v>110</v>
      </c>
      <c r="I66" s="254"/>
      <c r="J66" s="254" t="s">
        <v>111</v>
      </c>
      <c r="K66" s="254"/>
      <c r="L66" s="254" t="s">
        <v>112</v>
      </c>
      <c r="M66" s="254"/>
      <c r="N66" s="242"/>
      <c r="O66" s="241" t="s">
        <v>113</v>
      </c>
      <c r="P66" s="241" t="s">
        <v>114</v>
      </c>
      <c r="Q66" s="250"/>
      <c r="R66" s="249" t="s">
        <v>115</v>
      </c>
      <c r="S66" s="249" t="s">
        <v>116</v>
      </c>
      <c r="T66" s="249" t="s">
        <v>117</v>
      </c>
      <c r="U66" s="253"/>
    </row>
    <row r="67" spans="1:21" ht="24.75" customHeight="1">
      <c r="B67" s="235"/>
      <c r="C67" s="236"/>
      <c r="D67" s="237"/>
      <c r="E67" s="240"/>
      <c r="F67" s="243"/>
      <c r="G67" s="243"/>
      <c r="H67" s="55" t="s">
        <v>113</v>
      </c>
      <c r="I67" s="56" t="s">
        <v>114</v>
      </c>
      <c r="J67" s="55" t="s">
        <v>113</v>
      </c>
      <c r="K67" s="56" t="s">
        <v>114</v>
      </c>
      <c r="L67" s="55" t="s">
        <v>113</v>
      </c>
      <c r="M67" s="56" t="s">
        <v>114</v>
      </c>
      <c r="N67" s="243"/>
      <c r="O67" s="243"/>
      <c r="P67" s="243"/>
      <c r="Q67" s="251"/>
      <c r="R67" s="251"/>
      <c r="S67" s="251"/>
      <c r="T67" s="251"/>
      <c r="U67" s="253"/>
    </row>
    <row r="68" spans="1:21">
      <c r="B68" s="168"/>
      <c r="C68" s="180"/>
      <c r="D68" s="169"/>
      <c r="E68" s="45"/>
      <c r="F68" s="62"/>
      <c r="G68" s="9"/>
      <c r="H68" s="9"/>
      <c r="I68" s="49"/>
      <c r="J68" s="45"/>
      <c r="K68" s="49"/>
      <c r="L68" s="45"/>
      <c r="M68" s="49"/>
      <c r="N68" s="58"/>
      <c r="O68" s="49"/>
      <c r="P68" s="49"/>
      <c r="Q68" s="57"/>
      <c r="R68" s="59"/>
      <c r="S68" s="60"/>
      <c r="T68" s="61"/>
      <c r="U68" s="59"/>
    </row>
    <row r="69" spans="1:21">
      <c r="B69" s="168"/>
      <c r="C69" s="180"/>
      <c r="D69" s="169"/>
      <c r="E69" s="45"/>
      <c r="F69" s="62"/>
      <c r="G69" s="9"/>
      <c r="H69" s="58"/>
      <c r="I69" s="49"/>
      <c r="J69" s="45"/>
      <c r="K69" s="49"/>
      <c r="L69" s="45"/>
      <c r="M69" s="49"/>
      <c r="N69" s="58"/>
      <c r="O69" s="49"/>
      <c r="P69" s="49"/>
      <c r="Q69" s="57"/>
      <c r="R69" s="59"/>
      <c r="S69" s="60"/>
      <c r="T69" s="61"/>
      <c r="U69" s="59"/>
    </row>
    <row r="71" spans="1:21" s="75" customFormat="1">
      <c r="A71" s="74" t="s">
        <v>196</v>
      </c>
      <c r="B71" s="75" t="s">
        <v>153</v>
      </c>
    </row>
    <row r="73" spans="1:21" ht="30.75" customHeight="1">
      <c r="B73" s="277" t="s">
        <v>101</v>
      </c>
      <c r="C73" s="277"/>
      <c r="D73" s="277"/>
      <c r="E73" s="280" t="s">
        <v>163</v>
      </c>
      <c r="F73" s="280"/>
      <c r="G73" s="280"/>
      <c r="H73" s="280" t="s">
        <v>164</v>
      </c>
      <c r="I73" s="280"/>
      <c r="J73" s="280"/>
      <c r="K73" s="277" t="s">
        <v>154</v>
      </c>
      <c r="L73" s="277"/>
      <c r="M73" s="277"/>
      <c r="N73" s="277" t="s">
        <v>155</v>
      </c>
      <c r="O73" s="277"/>
      <c r="P73" s="277"/>
      <c r="Q73" s="288" t="s">
        <v>156</v>
      </c>
      <c r="R73" s="289"/>
      <c r="S73" s="290"/>
    </row>
    <row r="74" spans="1:21">
      <c r="B74" s="294" t="s">
        <v>151</v>
      </c>
      <c r="C74" s="294"/>
      <c r="D74" s="294"/>
      <c r="E74" s="295">
        <f>'2A Produse minerale'!G103</f>
        <v>200</v>
      </c>
      <c r="F74" s="295"/>
      <c r="G74" s="295"/>
      <c r="H74" s="295">
        <f>'2A Produse minerale'!I103</f>
        <v>170</v>
      </c>
      <c r="I74" s="295"/>
      <c r="J74" s="295"/>
      <c r="K74" s="294">
        <f>(440*0.9517*E74)/1000</f>
        <v>83.749599999999987</v>
      </c>
      <c r="L74" s="294"/>
      <c r="M74" s="294"/>
      <c r="N74" s="294">
        <f>(440*0.9517*H74)/1000</f>
        <v>71.187160000000006</v>
      </c>
      <c r="O74" s="294"/>
      <c r="P74" s="294"/>
      <c r="Q74" s="291">
        <f>K74-N74</f>
        <v>12.562439999999981</v>
      </c>
      <c r="R74" s="292"/>
      <c r="S74" s="293"/>
    </row>
    <row r="75" spans="1:21">
      <c r="B75" s="294" t="s">
        <v>152</v>
      </c>
      <c r="C75" s="294"/>
      <c r="D75" s="294"/>
      <c r="E75" s="295">
        <f>'2A Produse minerale'!G104</f>
        <v>50</v>
      </c>
      <c r="F75" s="295"/>
      <c r="G75" s="295"/>
      <c r="H75" s="295">
        <f>'2A Produse minerale'!I104</f>
        <v>42</v>
      </c>
      <c r="I75" s="295"/>
      <c r="J75" s="295"/>
      <c r="K75" s="294">
        <f>(477*1*E75)/1000</f>
        <v>23.85</v>
      </c>
      <c r="L75" s="294"/>
      <c r="M75" s="294"/>
      <c r="N75" s="294">
        <f>(477*1*H75)/1000</f>
        <v>20.033999999999999</v>
      </c>
      <c r="O75" s="294"/>
      <c r="P75" s="294"/>
      <c r="Q75" s="291">
        <f>K75-N75</f>
        <v>3.8160000000000025</v>
      </c>
      <c r="R75" s="292"/>
      <c r="S75" s="293"/>
    </row>
    <row r="77" spans="1:21" s="75" customFormat="1">
      <c r="A77" s="76" t="s">
        <v>197</v>
      </c>
      <c r="B77" s="75" t="s">
        <v>162</v>
      </c>
    </row>
    <row r="79" spans="1:21" ht="33" customHeight="1">
      <c r="B79" s="277" t="s">
        <v>101</v>
      </c>
      <c r="C79" s="277"/>
      <c r="D79" s="277"/>
      <c r="E79" s="280" t="s">
        <v>163</v>
      </c>
      <c r="F79" s="280"/>
      <c r="G79" s="280"/>
      <c r="H79" s="280" t="s">
        <v>164</v>
      </c>
      <c r="I79" s="280"/>
      <c r="J79" s="280"/>
      <c r="K79" s="277" t="s">
        <v>154</v>
      </c>
      <c r="L79" s="277"/>
      <c r="M79" s="277"/>
      <c r="N79" s="277" t="s">
        <v>155</v>
      </c>
      <c r="O79" s="277"/>
      <c r="P79" s="277"/>
      <c r="Q79" s="288" t="s">
        <v>156</v>
      </c>
      <c r="R79" s="289"/>
      <c r="S79" s="290"/>
    </row>
    <row r="80" spans="1:21">
      <c r="B80" s="294" t="s">
        <v>161</v>
      </c>
      <c r="C80" s="294"/>
      <c r="D80" s="294"/>
      <c r="E80" s="295">
        <f>'2A Produse minerale'!G117</f>
        <v>150</v>
      </c>
      <c r="F80" s="295"/>
      <c r="G80" s="295"/>
      <c r="H80" s="295">
        <f>'2A Produse minerale'!I117</f>
        <v>120</v>
      </c>
      <c r="I80" s="295"/>
      <c r="J80" s="295"/>
      <c r="K80" s="294">
        <f>E80*0.415</f>
        <v>62.25</v>
      </c>
      <c r="L80" s="294"/>
      <c r="M80" s="294"/>
      <c r="N80" s="294">
        <f>H80*0.415</f>
        <v>49.8</v>
      </c>
      <c r="O80" s="294"/>
      <c r="P80" s="294"/>
      <c r="Q80" s="291">
        <f>K80-N80</f>
        <v>12.450000000000003</v>
      </c>
      <c r="R80" s="292"/>
      <c r="S80" s="293"/>
    </row>
    <row r="82" spans="1:22" s="75" customFormat="1">
      <c r="A82" s="74" t="s">
        <v>198</v>
      </c>
      <c r="B82" s="75" t="s">
        <v>174</v>
      </c>
    </row>
    <row r="84" spans="1:22" ht="30" customHeight="1">
      <c r="B84" s="278" t="s">
        <v>166</v>
      </c>
      <c r="C84" s="278"/>
      <c r="D84" s="278"/>
      <c r="E84" s="249" t="s">
        <v>175</v>
      </c>
      <c r="F84" s="249"/>
      <c r="G84" s="249"/>
      <c r="H84" s="249" t="s">
        <v>176</v>
      </c>
      <c r="I84" s="249"/>
      <c r="J84" s="249"/>
      <c r="K84" s="277" t="s">
        <v>182</v>
      </c>
      <c r="L84" s="277"/>
      <c r="M84" s="277"/>
      <c r="N84" s="277"/>
      <c r="O84" s="277" t="s">
        <v>183</v>
      </c>
      <c r="P84" s="277"/>
      <c r="Q84" s="277"/>
      <c r="R84" s="277"/>
      <c r="S84" s="277" t="s">
        <v>184</v>
      </c>
      <c r="T84" s="277"/>
      <c r="U84" s="277"/>
      <c r="V84" s="277"/>
    </row>
    <row r="85" spans="1:22" ht="18">
      <c r="B85" s="279"/>
      <c r="C85" s="279"/>
      <c r="D85" s="279"/>
      <c r="E85" s="251"/>
      <c r="F85" s="251"/>
      <c r="G85" s="251"/>
      <c r="H85" s="251"/>
      <c r="I85" s="251"/>
      <c r="J85" s="251"/>
      <c r="K85" s="72" t="s">
        <v>177</v>
      </c>
      <c r="L85" s="72" t="s">
        <v>178</v>
      </c>
      <c r="M85" s="72" t="s">
        <v>179</v>
      </c>
      <c r="N85" s="72" t="s">
        <v>180</v>
      </c>
      <c r="O85" s="72" t="s">
        <v>177</v>
      </c>
      <c r="P85" s="72" t="s">
        <v>178</v>
      </c>
      <c r="Q85" s="72" t="s">
        <v>179</v>
      </c>
      <c r="R85" s="72" t="s">
        <v>180</v>
      </c>
      <c r="S85" s="72" t="s">
        <v>177</v>
      </c>
      <c r="T85" s="72" t="s">
        <v>178</v>
      </c>
      <c r="U85" s="72" t="s">
        <v>179</v>
      </c>
      <c r="V85" s="72" t="s">
        <v>180</v>
      </c>
    </row>
    <row r="86" spans="1:22">
      <c r="B86" s="166" t="s">
        <v>181</v>
      </c>
      <c r="C86" s="166"/>
      <c r="D86" s="166"/>
      <c r="E86" s="170">
        <f>'2A Produse minerale'!G126</f>
        <v>1500</v>
      </c>
      <c r="F86" s="172"/>
      <c r="G86" s="171"/>
      <c r="H86" s="170">
        <f>'2A Produse minerale'!I126</f>
        <v>1350</v>
      </c>
      <c r="I86" s="172"/>
      <c r="J86" s="171"/>
      <c r="K86" s="57">
        <f>(E86*0.12)/1000</f>
        <v>0.18</v>
      </c>
      <c r="L86" s="57">
        <f>(E86*0.084)/1000</f>
        <v>0.126</v>
      </c>
      <c r="M86" s="57">
        <f>(E86*0.035)/1000</f>
        <v>5.2500000000000005E-2</v>
      </c>
      <c r="N86" s="73">
        <f>((E86*0.023)+(E86*320))/1000</f>
        <v>480.03449999999998</v>
      </c>
      <c r="O86" s="57">
        <f>(H86*0.12)/1000</f>
        <v>0.16200000000000001</v>
      </c>
      <c r="P86" s="57">
        <f>(H86*0.084)/1000</f>
        <v>0.1134</v>
      </c>
      <c r="Q86" s="57">
        <f>(H86*0.035)/1000</f>
        <v>4.7250000000000007E-2</v>
      </c>
      <c r="R86" s="73">
        <f>((H86*0.023)+(H86*320))/1000</f>
        <v>432.03104999999999</v>
      </c>
      <c r="S86" s="57">
        <f>K86-O86</f>
        <v>1.7999999999999988E-2</v>
      </c>
      <c r="T86" s="57">
        <f t="shared" ref="T86:V86" si="20">L86-P86</f>
        <v>1.26E-2</v>
      </c>
      <c r="U86" s="57">
        <f t="shared" si="20"/>
        <v>5.2499999999999977E-3</v>
      </c>
      <c r="V86" s="59">
        <f t="shared" si="20"/>
        <v>48.003449999999987</v>
      </c>
    </row>
    <row r="88" spans="1:22">
      <c r="B88" s="8" t="s">
        <v>100</v>
      </c>
    </row>
    <row r="90" spans="1:22">
      <c r="B90" s="229" t="s">
        <v>101</v>
      </c>
      <c r="C90" s="230"/>
      <c r="D90" s="231"/>
      <c r="E90" s="238" t="s">
        <v>37</v>
      </c>
      <c r="F90" s="241" t="s">
        <v>102</v>
      </c>
      <c r="G90" s="241" t="s">
        <v>103</v>
      </c>
      <c r="H90" s="244" t="s">
        <v>104</v>
      </c>
      <c r="I90" s="245"/>
      <c r="J90" s="245"/>
      <c r="K90" s="245"/>
      <c r="L90" s="245"/>
      <c r="M90" s="246"/>
      <c r="N90" s="241" t="s">
        <v>105</v>
      </c>
      <c r="O90" s="247" t="s">
        <v>106</v>
      </c>
      <c r="P90" s="248"/>
      <c r="Q90" s="249" t="s">
        <v>107</v>
      </c>
      <c r="R90" s="247" t="s">
        <v>108</v>
      </c>
      <c r="S90" s="252"/>
      <c r="T90" s="248"/>
      <c r="U90" s="249" t="s">
        <v>109</v>
      </c>
    </row>
    <row r="91" spans="1:22" ht="18">
      <c r="B91" s="232"/>
      <c r="C91" s="233"/>
      <c r="D91" s="234"/>
      <c r="E91" s="239"/>
      <c r="F91" s="242"/>
      <c r="G91" s="242"/>
      <c r="H91" s="254" t="s">
        <v>110</v>
      </c>
      <c r="I91" s="254"/>
      <c r="J91" s="254" t="s">
        <v>111</v>
      </c>
      <c r="K91" s="254"/>
      <c r="L91" s="254" t="s">
        <v>112</v>
      </c>
      <c r="M91" s="254"/>
      <c r="N91" s="242"/>
      <c r="O91" s="241" t="s">
        <v>113</v>
      </c>
      <c r="P91" s="241" t="s">
        <v>114</v>
      </c>
      <c r="Q91" s="250"/>
      <c r="R91" s="249" t="s">
        <v>115</v>
      </c>
      <c r="S91" s="249" t="s">
        <v>116</v>
      </c>
      <c r="T91" s="249" t="s">
        <v>117</v>
      </c>
      <c r="U91" s="250"/>
    </row>
    <row r="92" spans="1:22">
      <c r="B92" s="235"/>
      <c r="C92" s="236"/>
      <c r="D92" s="237"/>
      <c r="E92" s="240"/>
      <c r="F92" s="243"/>
      <c r="G92" s="243"/>
      <c r="H92" s="55" t="s">
        <v>113</v>
      </c>
      <c r="I92" s="56" t="s">
        <v>114</v>
      </c>
      <c r="J92" s="55" t="s">
        <v>113</v>
      </c>
      <c r="K92" s="56" t="s">
        <v>114</v>
      </c>
      <c r="L92" s="55" t="s">
        <v>113</v>
      </c>
      <c r="M92" s="56" t="s">
        <v>114</v>
      </c>
      <c r="N92" s="243"/>
      <c r="O92" s="243"/>
      <c r="P92" s="243"/>
      <c r="Q92" s="251"/>
      <c r="R92" s="251"/>
      <c r="S92" s="251"/>
      <c r="T92" s="251"/>
      <c r="U92" s="251"/>
    </row>
    <row r="93" spans="1:22">
      <c r="B93" s="168" t="s">
        <v>122</v>
      </c>
      <c r="C93" s="180"/>
      <c r="D93" s="169"/>
      <c r="E93" s="67" t="s">
        <v>118</v>
      </c>
      <c r="F93" s="62">
        <f>'2A Produse minerale'!H133</f>
        <v>15</v>
      </c>
      <c r="G93" s="9" t="s">
        <v>119</v>
      </c>
      <c r="H93" s="9" t="s">
        <v>120</v>
      </c>
      <c r="I93" s="69">
        <v>25.8</v>
      </c>
      <c r="J93" s="67" t="s">
        <v>120</v>
      </c>
      <c r="K93" s="69">
        <v>2.7272700000000001E-4</v>
      </c>
      <c r="L93" s="67" t="s">
        <v>120</v>
      </c>
      <c r="M93" s="69">
        <v>4.0909099999999999E-4</v>
      </c>
      <c r="N93" s="58">
        <v>1</v>
      </c>
      <c r="O93" s="69" t="s">
        <v>120</v>
      </c>
      <c r="P93" s="69">
        <v>2.58E-2</v>
      </c>
      <c r="Q93" s="57">
        <f t="shared" ref="Q93:Q94" si="21">F93*P93</f>
        <v>0.38700000000000001</v>
      </c>
      <c r="R93" s="59">
        <f t="shared" ref="R93:R94" si="22">Q93*N93*I93</f>
        <v>9.9846000000000004</v>
      </c>
      <c r="S93" s="60">
        <f t="shared" ref="S93:S94" si="23">Q93*K93</f>
        <v>1.0554534900000001E-4</v>
      </c>
      <c r="T93" s="61">
        <f t="shared" ref="T93:T94" si="24">Q93*M93</f>
        <v>1.5831821700000001E-4</v>
      </c>
      <c r="U93" s="59">
        <f t="shared" ref="U93:U94" si="25">R93+(S93*25)+(T93*298)</f>
        <v>10.034417462391001</v>
      </c>
    </row>
    <row r="94" spans="1:22">
      <c r="B94" s="168" t="s">
        <v>38</v>
      </c>
      <c r="C94" s="180"/>
      <c r="D94" s="169"/>
      <c r="E94" s="67" t="s">
        <v>118</v>
      </c>
      <c r="F94" s="62">
        <f>'2A Produse minerale'!H134*0.7/1000</f>
        <v>14</v>
      </c>
      <c r="G94" s="9" t="s">
        <v>119</v>
      </c>
      <c r="H94" s="58" t="s">
        <v>120</v>
      </c>
      <c r="I94" s="69">
        <v>15.3</v>
      </c>
      <c r="J94" s="67" t="s">
        <v>120</v>
      </c>
      <c r="K94" s="69">
        <v>2.7272700000000001E-4</v>
      </c>
      <c r="L94" s="67" t="s">
        <v>120</v>
      </c>
      <c r="M94" s="69">
        <v>4.0909099999999999E-4</v>
      </c>
      <c r="N94" s="58">
        <v>1</v>
      </c>
      <c r="O94" s="69" t="s">
        <v>121</v>
      </c>
      <c r="P94" s="69">
        <v>3.3860000000000001E-2</v>
      </c>
      <c r="Q94" s="57">
        <f t="shared" si="21"/>
        <v>0.47404000000000002</v>
      </c>
      <c r="R94" s="59">
        <f t="shared" si="22"/>
        <v>7.2528120000000005</v>
      </c>
      <c r="S94" s="60">
        <f t="shared" si="23"/>
        <v>1.2928350708000001E-4</v>
      </c>
      <c r="T94" s="61">
        <f t="shared" si="24"/>
        <v>1.9392549763999999E-4</v>
      </c>
      <c r="U94" s="59">
        <f t="shared" si="25"/>
        <v>7.31383388597372</v>
      </c>
    </row>
    <row r="96" spans="1:22" ht="45">
      <c r="B96" s="255" t="s">
        <v>101</v>
      </c>
      <c r="C96" s="256"/>
      <c r="D96" s="257"/>
      <c r="E96" s="71" t="s">
        <v>37</v>
      </c>
      <c r="F96" s="258" t="s">
        <v>102</v>
      </c>
      <c r="G96" s="258"/>
      <c r="H96" s="258"/>
      <c r="I96" s="70" t="s">
        <v>124</v>
      </c>
      <c r="J96" s="253" t="s">
        <v>125</v>
      </c>
      <c r="K96" s="253"/>
    </row>
    <row r="97" spans="2:22">
      <c r="B97" s="259" t="s">
        <v>40</v>
      </c>
      <c r="C97" s="260"/>
      <c r="D97" s="261"/>
      <c r="E97" s="67" t="s">
        <v>44</v>
      </c>
      <c r="F97" s="166">
        <f>'2A Produse minerale'!H132</f>
        <v>200</v>
      </c>
      <c r="G97" s="166"/>
      <c r="H97" s="166"/>
      <c r="I97" s="67">
        <v>0.38059999999999999</v>
      </c>
      <c r="J97" s="166">
        <f>F97*I97</f>
        <v>76.12</v>
      </c>
      <c r="K97" s="166"/>
    </row>
    <row r="99" spans="2:22">
      <c r="B99" s="8" t="s">
        <v>126</v>
      </c>
    </row>
    <row r="101" spans="2:22">
      <c r="B101" s="229" t="s">
        <v>101</v>
      </c>
      <c r="C101" s="230"/>
      <c r="D101" s="231"/>
      <c r="E101" s="238" t="s">
        <v>37</v>
      </c>
      <c r="F101" s="241" t="s">
        <v>102</v>
      </c>
      <c r="G101" s="241" t="s">
        <v>103</v>
      </c>
      <c r="H101" s="244" t="s">
        <v>104</v>
      </c>
      <c r="I101" s="245"/>
      <c r="J101" s="245"/>
      <c r="K101" s="245"/>
      <c r="L101" s="245"/>
      <c r="M101" s="246"/>
      <c r="N101" s="241" t="s">
        <v>105</v>
      </c>
      <c r="O101" s="247" t="s">
        <v>106</v>
      </c>
      <c r="P101" s="248"/>
      <c r="Q101" s="249" t="s">
        <v>107</v>
      </c>
      <c r="R101" s="247" t="s">
        <v>127</v>
      </c>
      <c r="S101" s="252"/>
      <c r="T101" s="248"/>
      <c r="U101" s="253" t="s">
        <v>128</v>
      </c>
      <c r="V101" s="253" t="s">
        <v>109</v>
      </c>
    </row>
    <row r="102" spans="2:22" ht="18">
      <c r="B102" s="232"/>
      <c r="C102" s="233"/>
      <c r="D102" s="234"/>
      <c r="E102" s="239"/>
      <c r="F102" s="242"/>
      <c r="G102" s="242"/>
      <c r="H102" s="254" t="s">
        <v>110</v>
      </c>
      <c r="I102" s="254"/>
      <c r="J102" s="254" t="s">
        <v>111</v>
      </c>
      <c r="K102" s="254"/>
      <c r="L102" s="254" t="s">
        <v>112</v>
      </c>
      <c r="M102" s="254"/>
      <c r="N102" s="242"/>
      <c r="O102" s="241" t="s">
        <v>113</v>
      </c>
      <c r="P102" s="241" t="s">
        <v>114</v>
      </c>
      <c r="Q102" s="250"/>
      <c r="R102" s="249" t="s">
        <v>115</v>
      </c>
      <c r="S102" s="249" t="s">
        <v>116</v>
      </c>
      <c r="T102" s="249" t="s">
        <v>117</v>
      </c>
      <c r="U102" s="253"/>
      <c r="V102" s="253"/>
    </row>
    <row r="103" spans="2:22">
      <c r="B103" s="235"/>
      <c r="C103" s="236"/>
      <c r="D103" s="237"/>
      <c r="E103" s="240"/>
      <c r="F103" s="243"/>
      <c r="G103" s="243"/>
      <c r="H103" s="55" t="s">
        <v>113</v>
      </c>
      <c r="I103" s="56" t="s">
        <v>114</v>
      </c>
      <c r="J103" s="55" t="s">
        <v>113</v>
      </c>
      <c r="K103" s="56" t="s">
        <v>114</v>
      </c>
      <c r="L103" s="55" t="s">
        <v>113</v>
      </c>
      <c r="M103" s="56" t="s">
        <v>114</v>
      </c>
      <c r="N103" s="243"/>
      <c r="O103" s="243"/>
      <c r="P103" s="243"/>
      <c r="Q103" s="251"/>
      <c r="R103" s="251"/>
      <c r="S103" s="251"/>
      <c r="T103" s="251"/>
      <c r="U103" s="253"/>
      <c r="V103" s="253"/>
    </row>
    <row r="104" spans="2:22">
      <c r="B104" s="168" t="s">
        <v>122</v>
      </c>
      <c r="C104" s="180"/>
      <c r="D104" s="169"/>
      <c r="E104" s="67" t="s">
        <v>118</v>
      </c>
      <c r="F104" s="62">
        <f>'2A Produse minerale'!F141</f>
        <v>10</v>
      </c>
      <c r="G104" s="9" t="s">
        <v>119</v>
      </c>
      <c r="H104" s="9" t="s">
        <v>120</v>
      </c>
      <c r="I104" s="69">
        <v>25.8</v>
      </c>
      <c r="J104" s="67" t="s">
        <v>120</v>
      </c>
      <c r="K104" s="69">
        <v>2.7272700000000001E-4</v>
      </c>
      <c r="L104" s="67" t="s">
        <v>120</v>
      </c>
      <c r="M104" s="69">
        <v>4.0909099999999999E-4</v>
      </c>
      <c r="N104" s="58">
        <v>1</v>
      </c>
      <c r="O104" s="69" t="s">
        <v>120</v>
      </c>
      <c r="P104" s="69">
        <v>2.58E-2</v>
      </c>
      <c r="Q104" s="57">
        <f t="shared" ref="Q104" si="26">F104*P104</f>
        <v>0.25800000000000001</v>
      </c>
      <c r="R104" s="59">
        <f t="shared" ref="R104:R105" si="27">Q104*N104*I104</f>
        <v>6.6564000000000005</v>
      </c>
      <c r="S104" s="60">
        <f t="shared" ref="S104:S105" si="28">Q104*K104</f>
        <v>7.0363566000000005E-5</v>
      </c>
      <c r="T104" s="61">
        <f t="shared" ref="T104:T105" si="29">Q104*M104</f>
        <v>1.0554547799999999E-4</v>
      </c>
      <c r="U104" s="59">
        <f t="shared" ref="U104:U105" si="30">R104+(S104*25)+(T104*298)</f>
        <v>6.6896116415940003</v>
      </c>
      <c r="V104" s="227">
        <f>U104-U105</f>
        <v>2.7089999999999996</v>
      </c>
    </row>
    <row r="105" spans="2:22">
      <c r="B105" s="168" t="s">
        <v>38</v>
      </c>
      <c r="C105" s="180"/>
      <c r="D105" s="169"/>
      <c r="E105" s="67" t="s">
        <v>118</v>
      </c>
      <c r="F105" s="62">
        <f>Q105/P105</f>
        <v>7.6196101594802128</v>
      </c>
      <c r="G105" s="9" t="s">
        <v>119</v>
      </c>
      <c r="H105" s="58" t="s">
        <v>120</v>
      </c>
      <c r="I105" s="69">
        <v>15.3</v>
      </c>
      <c r="J105" s="67" t="s">
        <v>120</v>
      </c>
      <c r="K105" s="69">
        <v>2.7272700000000001E-4</v>
      </c>
      <c r="L105" s="67" t="s">
        <v>120</v>
      </c>
      <c r="M105" s="69">
        <v>4.0909099999999999E-4</v>
      </c>
      <c r="N105" s="58">
        <v>1</v>
      </c>
      <c r="O105" s="69" t="s">
        <v>121</v>
      </c>
      <c r="P105" s="69">
        <v>3.3860000000000001E-2</v>
      </c>
      <c r="Q105" s="57">
        <f>Q104</f>
        <v>0.25800000000000001</v>
      </c>
      <c r="R105" s="59">
        <f t="shared" si="27"/>
        <v>3.9474000000000005</v>
      </c>
      <c r="S105" s="60">
        <f t="shared" si="28"/>
        <v>7.0363566000000005E-5</v>
      </c>
      <c r="T105" s="61">
        <f t="shared" si="29"/>
        <v>1.0554547799999999E-4</v>
      </c>
      <c r="U105" s="59">
        <f t="shared" si="30"/>
        <v>3.9806116415940007</v>
      </c>
      <c r="V105" s="228"/>
    </row>
    <row r="107" spans="2:22">
      <c r="B107" s="8" t="s">
        <v>129</v>
      </c>
    </row>
    <row r="109" spans="2:22">
      <c r="B109" s="229" t="s">
        <v>101</v>
      </c>
      <c r="C109" s="230"/>
      <c r="D109" s="231"/>
      <c r="E109" s="238" t="s">
        <v>37</v>
      </c>
      <c r="F109" s="241" t="s">
        <v>102</v>
      </c>
      <c r="G109" s="241" t="s">
        <v>103</v>
      </c>
      <c r="H109" s="244" t="s">
        <v>104</v>
      </c>
      <c r="I109" s="245"/>
      <c r="J109" s="245"/>
      <c r="K109" s="245"/>
      <c r="L109" s="245"/>
      <c r="M109" s="246"/>
      <c r="N109" s="241" t="s">
        <v>105</v>
      </c>
      <c r="O109" s="247" t="s">
        <v>106</v>
      </c>
      <c r="P109" s="248"/>
      <c r="Q109" s="249" t="s">
        <v>107</v>
      </c>
      <c r="R109" s="247" t="s">
        <v>108</v>
      </c>
      <c r="S109" s="252"/>
      <c r="T109" s="248"/>
      <c r="U109" s="253" t="s">
        <v>109</v>
      </c>
    </row>
    <row r="110" spans="2:22" ht="18">
      <c r="B110" s="232"/>
      <c r="C110" s="233"/>
      <c r="D110" s="234"/>
      <c r="E110" s="239"/>
      <c r="F110" s="242"/>
      <c r="G110" s="242"/>
      <c r="H110" s="254" t="s">
        <v>110</v>
      </c>
      <c r="I110" s="254"/>
      <c r="J110" s="254" t="s">
        <v>111</v>
      </c>
      <c r="K110" s="254"/>
      <c r="L110" s="254" t="s">
        <v>112</v>
      </c>
      <c r="M110" s="254"/>
      <c r="N110" s="242"/>
      <c r="O110" s="241" t="s">
        <v>113</v>
      </c>
      <c r="P110" s="241" t="s">
        <v>114</v>
      </c>
      <c r="Q110" s="250"/>
      <c r="R110" s="249" t="s">
        <v>115</v>
      </c>
      <c r="S110" s="249" t="s">
        <v>116</v>
      </c>
      <c r="T110" s="249" t="s">
        <v>117</v>
      </c>
      <c r="U110" s="253"/>
    </row>
    <row r="111" spans="2:22">
      <c r="B111" s="235"/>
      <c r="C111" s="236"/>
      <c r="D111" s="237"/>
      <c r="E111" s="240"/>
      <c r="F111" s="243"/>
      <c r="G111" s="243"/>
      <c r="H111" s="55" t="s">
        <v>113</v>
      </c>
      <c r="I111" s="56" t="s">
        <v>114</v>
      </c>
      <c r="J111" s="55" t="s">
        <v>113</v>
      </c>
      <c r="K111" s="56" t="s">
        <v>114</v>
      </c>
      <c r="L111" s="55" t="s">
        <v>113</v>
      </c>
      <c r="M111" s="56" t="s">
        <v>114</v>
      </c>
      <c r="N111" s="243"/>
      <c r="O111" s="243"/>
      <c r="P111" s="243"/>
      <c r="Q111" s="251"/>
      <c r="R111" s="251"/>
      <c r="S111" s="251"/>
      <c r="T111" s="251"/>
      <c r="U111" s="253"/>
    </row>
    <row r="112" spans="2:22">
      <c r="B112" s="168"/>
      <c r="C112" s="180"/>
      <c r="D112" s="169"/>
      <c r="E112" s="67"/>
      <c r="F112" s="62"/>
      <c r="G112" s="9"/>
      <c r="H112" s="9"/>
      <c r="I112" s="69"/>
      <c r="J112" s="67"/>
      <c r="K112" s="69"/>
      <c r="L112" s="67"/>
      <c r="M112" s="69"/>
      <c r="N112" s="58"/>
      <c r="O112" s="69"/>
      <c r="P112" s="69"/>
      <c r="Q112" s="57"/>
      <c r="R112" s="59"/>
      <c r="S112" s="60"/>
      <c r="T112" s="61"/>
      <c r="U112" s="59"/>
    </row>
    <row r="113" spans="1:21">
      <c r="B113" s="168"/>
      <c r="C113" s="180"/>
      <c r="D113" s="169"/>
      <c r="E113" s="67"/>
      <c r="F113" s="62"/>
      <c r="G113" s="9"/>
      <c r="H113" s="58"/>
      <c r="I113" s="69"/>
      <c r="J113" s="67"/>
      <c r="K113" s="69"/>
      <c r="L113" s="67"/>
      <c r="M113" s="69"/>
      <c r="N113" s="58"/>
      <c r="O113" s="69"/>
      <c r="P113" s="69"/>
      <c r="Q113" s="57"/>
      <c r="R113" s="59"/>
      <c r="S113" s="60"/>
      <c r="T113" s="61"/>
      <c r="U113" s="59"/>
    </row>
    <row r="115" spans="1:21" s="75" customFormat="1">
      <c r="A115" s="74" t="s">
        <v>199</v>
      </c>
      <c r="B115" s="75" t="s">
        <v>200</v>
      </c>
    </row>
    <row r="117" spans="1:21" ht="30.75" customHeight="1">
      <c r="B117" s="258" t="s">
        <v>188</v>
      </c>
      <c r="C117" s="258"/>
      <c r="D117" s="258"/>
      <c r="E117" s="71" t="s">
        <v>37</v>
      </c>
      <c r="F117" s="258" t="s">
        <v>102</v>
      </c>
      <c r="G117" s="258"/>
      <c r="H117" s="275" t="s">
        <v>203</v>
      </c>
      <c r="I117" s="276"/>
      <c r="J117" s="268" t="s">
        <v>201</v>
      </c>
      <c r="K117" s="268"/>
      <c r="L117" s="268" t="s">
        <v>205</v>
      </c>
      <c r="M117" s="268"/>
      <c r="N117" s="275" t="s">
        <v>204</v>
      </c>
      <c r="O117" s="276"/>
      <c r="P117" s="268" t="s">
        <v>202</v>
      </c>
      <c r="Q117" s="268"/>
    </row>
    <row r="118" spans="1:21" ht="17.25">
      <c r="B118" s="166" t="s">
        <v>191</v>
      </c>
      <c r="C118" s="166"/>
      <c r="D118" s="166"/>
      <c r="E118" s="67" t="s">
        <v>192</v>
      </c>
      <c r="F118" s="166">
        <f>'2A Produse minerale'!G170</f>
        <v>100000</v>
      </c>
      <c r="G118" s="166"/>
      <c r="H118" s="166">
        <v>5</v>
      </c>
      <c r="I118" s="166"/>
      <c r="J118" s="166">
        <f>F118*H118/1000</f>
        <v>500</v>
      </c>
      <c r="K118" s="166"/>
      <c r="L118" s="166">
        <f>'2A Produse minerale'!I170/100</f>
        <v>0.25</v>
      </c>
      <c r="M118" s="166"/>
      <c r="N118" s="170">
        <v>314</v>
      </c>
      <c r="O118" s="171"/>
      <c r="P118" s="274">
        <f>(J118*L118*N118)/1000</f>
        <v>39.25</v>
      </c>
      <c r="Q118" s="274"/>
    </row>
    <row r="119" spans="1:21">
      <c r="B119" s="166" t="s">
        <v>193</v>
      </c>
      <c r="C119" s="166"/>
      <c r="D119" s="166"/>
      <c r="E119" s="67" t="s">
        <v>194</v>
      </c>
      <c r="F119" s="166">
        <f>'2A Produse minerale'!G171</f>
        <v>1000000</v>
      </c>
      <c r="G119" s="166"/>
      <c r="H119" s="166">
        <v>0.5</v>
      </c>
      <c r="I119" s="166"/>
      <c r="J119" s="166">
        <f>F119*H119/1000</f>
        <v>500</v>
      </c>
      <c r="K119" s="166"/>
      <c r="L119" s="166">
        <f>'2A Produse minerale'!I171/100</f>
        <v>0.2</v>
      </c>
      <c r="M119" s="166"/>
      <c r="N119" s="170">
        <v>314</v>
      </c>
      <c r="O119" s="171"/>
      <c r="P119" s="274">
        <f t="shared" ref="P119:P120" si="31">(J119*L119*N119)/1000</f>
        <v>31.4</v>
      </c>
      <c r="Q119" s="274"/>
    </row>
    <row r="120" spans="1:21">
      <c r="B120" s="166" t="s">
        <v>195</v>
      </c>
      <c r="C120" s="166"/>
      <c r="D120" s="166"/>
      <c r="E120" s="67" t="s">
        <v>194</v>
      </c>
      <c r="F120" s="166">
        <f>'2A Produse minerale'!G172</f>
        <v>1000000</v>
      </c>
      <c r="G120" s="166"/>
      <c r="H120" s="166">
        <v>0.4</v>
      </c>
      <c r="I120" s="166"/>
      <c r="J120" s="166">
        <f>F120*H120/1000</f>
        <v>400</v>
      </c>
      <c r="K120" s="166"/>
      <c r="L120" s="166">
        <f>'2A Produse minerale'!I172/100</f>
        <v>0.17</v>
      </c>
      <c r="M120" s="166"/>
      <c r="N120" s="170">
        <v>314</v>
      </c>
      <c r="O120" s="171"/>
      <c r="P120" s="274">
        <f t="shared" si="31"/>
        <v>21.352</v>
      </c>
      <c r="Q120" s="274"/>
    </row>
    <row r="123" spans="1:21">
      <c r="B123" s="8" t="s">
        <v>100</v>
      </c>
    </row>
    <row r="125" spans="1:21">
      <c r="B125" s="229" t="s">
        <v>101</v>
      </c>
      <c r="C125" s="230"/>
      <c r="D125" s="231"/>
      <c r="E125" s="238" t="s">
        <v>37</v>
      </c>
      <c r="F125" s="241" t="s">
        <v>102</v>
      </c>
      <c r="G125" s="241" t="s">
        <v>103</v>
      </c>
      <c r="H125" s="244" t="s">
        <v>104</v>
      </c>
      <c r="I125" s="245"/>
      <c r="J125" s="245"/>
      <c r="K125" s="245"/>
      <c r="L125" s="245"/>
      <c r="M125" s="246"/>
      <c r="N125" s="241" t="s">
        <v>105</v>
      </c>
      <c r="O125" s="247" t="s">
        <v>106</v>
      </c>
      <c r="P125" s="248"/>
      <c r="Q125" s="249" t="s">
        <v>107</v>
      </c>
      <c r="R125" s="247" t="s">
        <v>108</v>
      </c>
      <c r="S125" s="252"/>
      <c r="T125" s="248"/>
      <c r="U125" s="249" t="s">
        <v>109</v>
      </c>
    </row>
    <row r="126" spans="1:21" ht="18">
      <c r="B126" s="232"/>
      <c r="C126" s="233"/>
      <c r="D126" s="234"/>
      <c r="E126" s="239"/>
      <c r="F126" s="242"/>
      <c r="G126" s="242"/>
      <c r="H126" s="254" t="s">
        <v>110</v>
      </c>
      <c r="I126" s="254"/>
      <c r="J126" s="254" t="s">
        <v>111</v>
      </c>
      <c r="K126" s="254"/>
      <c r="L126" s="254" t="s">
        <v>112</v>
      </c>
      <c r="M126" s="254"/>
      <c r="N126" s="242"/>
      <c r="O126" s="241" t="s">
        <v>113</v>
      </c>
      <c r="P126" s="241" t="s">
        <v>114</v>
      </c>
      <c r="Q126" s="250"/>
      <c r="R126" s="249" t="s">
        <v>115</v>
      </c>
      <c r="S126" s="249" t="s">
        <v>116</v>
      </c>
      <c r="T126" s="249" t="s">
        <v>117</v>
      </c>
      <c r="U126" s="250"/>
    </row>
    <row r="127" spans="1:21">
      <c r="B127" s="235"/>
      <c r="C127" s="236"/>
      <c r="D127" s="237"/>
      <c r="E127" s="240"/>
      <c r="F127" s="243"/>
      <c r="G127" s="243"/>
      <c r="H127" s="55" t="s">
        <v>113</v>
      </c>
      <c r="I127" s="56" t="s">
        <v>114</v>
      </c>
      <c r="J127" s="55" t="s">
        <v>113</v>
      </c>
      <c r="K127" s="56" t="s">
        <v>114</v>
      </c>
      <c r="L127" s="55" t="s">
        <v>113</v>
      </c>
      <c r="M127" s="56" t="s">
        <v>114</v>
      </c>
      <c r="N127" s="243"/>
      <c r="O127" s="243"/>
      <c r="P127" s="243"/>
      <c r="Q127" s="251"/>
      <c r="R127" s="251"/>
      <c r="S127" s="251"/>
      <c r="T127" s="251"/>
      <c r="U127" s="251"/>
    </row>
    <row r="128" spans="1:21">
      <c r="B128" s="168" t="s">
        <v>122</v>
      </c>
      <c r="C128" s="180"/>
      <c r="D128" s="169"/>
      <c r="E128" s="67" t="s">
        <v>118</v>
      </c>
      <c r="F128" s="62">
        <f>'2A Produse minerale'!H179</f>
        <v>15</v>
      </c>
      <c r="G128" s="9" t="s">
        <v>119</v>
      </c>
      <c r="H128" s="9" t="s">
        <v>120</v>
      </c>
      <c r="I128" s="69">
        <v>25.8</v>
      </c>
      <c r="J128" s="67" t="s">
        <v>120</v>
      </c>
      <c r="K128" s="69">
        <v>2.7272700000000001E-4</v>
      </c>
      <c r="L128" s="67" t="s">
        <v>120</v>
      </c>
      <c r="M128" s="69">
        <v>4.0909099999999999E-4</v>
      </c>
      <c r="N128" s="58">
        <v>1</v>
      </c>
      <c r="O128" s="69" t="s">
        <v>120</v>
      </c>
      <c r="P128" s="69">
        <v>2.58E-2</v>
      </c>
      <c r="Q128" s="57">
        <f t="shared" ref="Q128:Q129" si="32">F128*P128</f>
        <v>0.38700000000000001</v>
      </c>
      <c r="R128" s="59">
        <f t="shared" ref="R128:R129" si="33">Q128*N128*I128</f>
        <v>9.9846000000000004</v>
      </c>
      <c r="S128" s="60">
        <f t="shared" ref="S128:S129" si="34">Q128*K128</f>
        <v>1.0554534900000001E-4</v>
      </c>
      <c r="T128" s="61">
        <f t="shared" ref="T128:T129" si="35">Q128*M128</f>
        <v>1.5831821700000001E-4</v>
      </c>
      <c r="U128" s="59">
        <f t="shared" ref="U128:U129" si="36">R128+(S128*25)+(T128*298)</f>
        <v>10.034417462391001</v>
      </c>
    </row>
    <row r="129" spans="2:22">
      <c r="B129" s="168" t="s">
        <v>38</v>
      </c>
      <c r="C129" s="180"/>
      <c r="D129" s="169"/>
      <c r="E129" s="67" t="s">
        <v>118</v>
      </c>
      <c r="F129" s="62">
        <f>'2A Produse minerale'!H180*0.7/1000</f>
        <v>14</v>
      </c>
      <c r="G129" s="9" t="s">
        <v>119</v>
      </c>
      <c r="H129" s="58" t="s">
        <v>120</v>
      </c>
      <c r="I129" s="69">
        <v>15.3</v>
      </c>
      <c r="J129" s="67" t="s">
        <v>120</v>
      </c>
      <c r="K129" s="69">
        <v>2.7272700000000001E-4</v>
      </c>
      <c r="L129" s="67" t="s">
        <v>120</v>
      </c>
      <c r="M129" s="69">
        <v>4.0909099999999999E-4</v>
      </c>
      <c r="N129" s="58">
        <v>1</v>
      </c>
      <c r="O129" s="69" t="s">
        <v>121</v>
      </c>
      <c r="P129" s="69">
        <v>3.3860000000000001E-2</v>
      </c>
      <c r="Q129" s="57">
        <f t="shared" si="32"/>
        <v>0.47404000000000002</v>
      </c>
      <c r="R129" s="59">
        <f t="shared" si="33"/>
        <v>7.2528120000000005</v>
      </c>
      <c r="S129" s="60">
        <f t="shared" si="34"/>
        <v>1.2928350708000001E-4</v>
      </c>
      <c r="T129" s="61">
        <f t="shared" si="35"/>
        <v>1.9392549763999999E-4</v>
      </c>
      <c r="U129" s="59">
        <f t="shared" si="36"/>
        <v>7.31383388597372</v>
      </c>
    </row>
    <row r="131" spans="2:22" ht="45">
      <c r="B131" s="255" t="s">
        <v>101</v>
      </c>
      <c r="C131" s="256"/>
      <c r="D131" s="257"/>
      <c r="E131" s="71" t="s">
        <v>37</v>
      </c>
      <c r="F131" s="258" t="s">
        <v>102</v>
      </c>
      <c r="G131" s="258"/>
      <c r="H131" s="258"/>
      <c r="I131" s="70" t="s">
        <v>124</v>
      </c>
      <c r="J131" s="253" t="s">
        <v>125</v>
      </c>
      <c r="K131" s="253"/>
    </row>
    <row r="132" spans="2:22">
      <c r="B132" s="259" t="s">
        <v>40</v>
      </c>
      <c r="C132" s="260"/>
      <c r="D132" s="261"/>
      <c r="E132" s="67" t="s">
        <v>44</v>
      </c>
      <c r="F132" s="166">
        <f>'2A Produse minerale'!H178</f>
        <v>200</v>
      </c>
      <c r="G132" s="166"/>
      <c r="H132" s="166"/>
      <c r="I132" s="67">
        <v>0.38059999999999999</v>
      </c>
      <c r="J132" s="166">
        <f>F132*I132</f>
        <v>76.12</v>
      </c>
      <c r="K132" s="166"/>
    </row>
    <row r="134" spans="2:22">
      <c r="B134" s="8" t="s">
        <v>126</v>
      </c>
    </row>
    <row r="136" spans="2:22">
      <c r="B136" s="229" t="s">
        <v>101</v>
      </c>
      <c r="C136" s="230"/>
      <c r="D136" s="231"/>
      <c r="E136" s="238" t="s">
        <v>37</v>
      </c>
      <c r="F136" s="241" t="s">
        <v>102</v>
      </c>
      <c r="G136" s="241" t="s">
        <v>103</v>
      </c>
      <c r="H136" s="244" t="s">
        <v>104</v>
      </c>
      <c r="I136" s="245"/>
      <c r="J136" s="245"/>
      <c r="K136" s="245"/>
      <c r="L136" s="245"/>
      <c r="M136" s="246"/>
      <c r="N136" s="241" t="s">
        <v>105</v>
      </c>
      <c r="O136" s="247" t="s">
        <v>106</v>
      </c>
      <c r="P136" s="248"/>
      <c r="Q136" s="249" t="s">
        <v>107</v>
      </c>
      <c r="R136" s="247" t="s">
        <v>127</v>
      </c>
      <c r="S136" s="252"/>
      <c r="T136" s="248"/>
      <c r="U136" s="253" t="s">
        <v>128</v>
      </c>
      <c r="V136" s="253" t="s">
        <v>109</v>
      </c>
    </row>
    <row r="137" spans="2:22" ht="18">
      <c r="B137" s="232"/>
      <c r="C137" s="233"/>
      <c r="D137" s="234"/>
      <c r="E137" s="239"/>
      <c r="F137" s="242"/>
      <c r="G137" s="242"/>
      <c r="H137" s="254" t="s">
        <v>110</v>
      </c>
      <c r="I137" s="254"/>
      <c r="J137" s="254" t="s">
        <v>111</v>
      </c>
      <c r="K137" s="254"/>
      <c r="L137" s="254" t="s">
        <v>112</v>
      </c>
      <c r="M137" s="254"/>
      <c r="N137" s="242"/>
      <c r="O137" s="241" t="s">
        <v>113</v>
      </c>
      <c r="P137" s="241" t="s">
        <v>114</v>
      </c>
      <c r="Q137" s="250"/>
      <c r="R137" s="249" t="s">
        <v>115</v>
      </c>
      <c r="S137" s="249" t="s">
        <v>116</v>
      </c>
      <c r="T137" s="249" t="s">
        <v>117</v>
      </c>
      <c r="U137" s="253"/>
      <c r="V137" s="253"/>
    </row>
    <row r="138" spans="2:22">
      <c r="B138" s="235"/>
      <c r="C138" s="236"/>
      <c r="D138" s="237"/>
      <c r="E138" s="240"/>
      <c r="F138" s="243"/>
      <c r="G138" s="243"/>
      <c r="H138" s="55" t="s">
        <v>113</v>
      </c>
      <c r="I138" s="56" t="s">
        <v>114</v>
      </c>
      <c r="J138" s="55" t="s">
        <v>113</v>
      </c>
      <c r="K138" s="56" t="s">
        <v>114</v>
      </c>
      <c r="L138" s="55" t="s">
        <v>113</v>
      </c>
      <c r="M138" s="56" t="s">
        <v>114</v>
      </c>
      <c r="N138" s="243"/>
      <c r="O138" s="243"/>
      <c r="P138" s="243"/>
      <c r="Q138" s="251"/>
      <c r="R138" s="251"/>
      <c r="S138" s="251"/>
      <c r="T138" s="251"/>
      <c r="U138" s="253"/>
      <c r="V138" s="253"/>
    </row>
    <row r="139" spans="2:22">
      <c r="B139" s="168" t="s">
        <v>122</v>
      </c>
      <c r="C139" s="180"/>
      <c r="D139" s="169"/>
      <c r="E139" s="67" t="s">
        <v>118</v>
      </c>
      <c r="F139" s="62">
        <f>'2A Produse minerale'!F187</f>
        <v>10</v>
      </c>
      <c r="G139" s="9" t="s">
        <v>119</v>
      </c>
      <c r="H139" s="9" t="s">
        <v>120</v>
      </c>
      <c r="I139" s="69">
        <v>25.8</v>
      </c>
      <c r="J139" s="67" t="s">
        <v>120</v>
      </c>
      <c r="K139" s="69">
        <v>2.7272700000000001E-4</v>
      </c>
      <c r="L139" s="67" t="s">
        <v>120</v>
      </c>
      <c r="M139" s="69">
        <v>4.0909099999999999E-4</v>
      </c>
      <c r="N139" s="58">
        <v>1</v>
      </c>
      <c r="O139" s="69" t="s">
        <v>120</v>
      </c>
      <c r="P139" s="69">
        <v>2.58E-2</v>
      </c>
      <c r="Q139" s="57">
        <f t="shared" ref="Q139" si="37">F139*P139</f>
        <v>0.25800000000000001</v>
      </c>
      <c r="R139" s="59">
        <f t="shared" ref="R139:R140" si="38">Q139*N139*I139</f>
        <v>6.6564000000000005</v>
      </c>
      <c r="S139" s="60">
        <f t="shared" ref="S139:S140" si="39">Q139*K139</f>
        <v>7.0363566000000005E-5</v>
      </c>
      <c r="T139" s="61">
        <f t="shared" ref="T139:T140" si="40">Q139*M139</f>
        <v>1.0554547799999999E-4</v>
      </c>
      <c r="U139" s="59">
        <f t="shared" ref="U139:U140" si="41">R139+(S139*25)+(T139*298)</f>
        <v>6.6896116415940003</v>
      </c>
      <c r="V139" s="227">
        <f>U139-U140</f>
        <v>2.7089999999999996</v>
      </c>
    </row>
    <row r="140" spans="2:22">
      <c r="B140" s="168" t="s">
        <v>38</v>
      </c>
      <c r="C140" s="180"/>
      <c r="D140" s="169"/>
      <c r="E140" s="67" t="s">
        <v>118</v>
      </c>
      <c r="F140" s="62">
        <f>Q140/P140</f>
        <v>7.6196101594802128</v>
      </c>
      <c r="G140" s="9" t="s">
        <v>119</v>
      </c>
      <c r="H140" s="58" t="s">
        <v>120</v>
      </c>
      <c r="I140" s="69">
        <v>15.3</v>
      </c>
      <c r="J140" s="67" t="s">
        <v>120</v>
      </c>
      <c r="K140" s="69">
        <v>2.7272700000000001E-4</v>
      </c>
      <c r="L140" s="67" t="s">
        <v>120</v>
      </c>
      <c r="M140" s="69">
        <v>4.0909099999999999E-4</v>
      </c>
      <c r="N140" s="58">
        <v>1</v>
      </c>
      <c r="O140" s="69" t="s">
        <v>121</v>
      </c>
      <c r="P140" s="69">
        <v>3.3860000000000001E-2</v>
      </c>
      <c r="Q140" s="57">
        <f>Q139</f>
        <v>0.25800000000000001</v>
      </c>
      <c r="R140" s="59">
        <f t="shared" si="38"/>
        <v>3.9474000000000005</v>
      </c>
      <c r="S140" s="60">
        <f t="shared" si="39"/>
        <v>7.0363566000000005E-5</v>
      </c>
      <c r="T140" s="61">
        <f t="shared" si="40"/>
        <v>1.0554547799999999E-4</v>
      </c>
      <c r="U140" s="59">
        <f t="shared" si="41"/>
        <v>3.9806116415940007</v>
      </c>
      <c r="V140" s="228"/>
    </row>
    <row r="142" spans="2:22">
      <c r="B142" s="8" t="s">
        <v>129</v>
      </c>
    </row>
    <row r="144" spans="2:22">
      <c r="B144" s="229" t="s">
        <v>101</v>
      </c>
      <c r="C144" s="230"/>
      <c r="D144" s="231"/>
      <c r="E144" s="238" t="s">
        <v>37</v>
      </c>
      <c r="F144" s="241" t="s">
        <v>102</v>
      </c>
      <c r="G144" s="241" t="s">
        <v>103</v>
      </c>
      <c r="H144" s="244" t="s">
        <v>104</v>
      </c>
      <c r="I144" s="245"/>
      <c r="J144" s="245"/>
      <c r="K144" s="245"/>
      <c r="L144" s="245"/>
      <c r="M144" s="246"/>
      <c r="N144" s="241" t="s">
        <v>105</v>
      </c>
      <c r="O144" s="247" t="s">
        <v>106</v>
      </c>
      <c r="P144" s="248"/>
      <c r="Q144" s="249" t="s">
        <v>107</v>
      </c>
      <c r="R144" s="247" t="s">
        <v>108</v>
      </c>
      <c r="S144" s="252"/>
      <c r="T144" s="248"/>
      <c r="U144" s="253" t="s">
        <v>109</v>
      </c>
    </row>
    <row r="145" spans="1:21" ht="18">
      <c r="B145" s="232"/>
      <c r="C145" s="233"/>
      <c r="D145" s="234"/>
      <c r="E145" s="239"/>
      <c r="F145" s="242"/>
      <c r="G145" s="242"/>
      <c r="H145" s="254" t="s">
        <v>110</v>
      </c>
      <c r="I145" s="254"/>
      <c r="J145" s="254" t="s">
        <v>111</v>
      </c>
      <c r="K145" s="254"/>
      <c r="L145" s="254" t="s">
        <v>112</v>
      </c>
      <c r="M145" s="254"/>
      <c r="N145" s="242"/>
      <c r="O145" s="241" t="s">
        <v>113</v>
      </c>
      <c r="P145" s="241" t="s">
        <v>114</v>
      </c>
      <c r="Q145" s="250"/>
      <c r="R145" s="249" t="s">
        <v>115</v>
      </c>
      <c r="S145" s="249" t="s">
        <v>116</v>
      </c>
      <c r="T145" s="249" t="s">
        <v>117</v>
      </c>
      <c r="U145" s="253"/>
    </row>
    <row r="146" spans="1:21">
      <c r="B146" s="235"/>
      <c r="C146" s="236"/>
      <c r="D146" s="237"/>
      <c r="E146" s="240"/>
      <c r="F146" s="243"/>
      <c r="G146" s="243"/>
      <c r="H146" s="55" t="s">
        <v>113</v>
      </c>
      <c r="I146" s="56" t="s">
        <v>114</v>
      </c>
      <c r="J146" s="55" t="s">
        <v>113</v>
      </c>
      <c r="K146" s="56" t="s">
        <v>114</v>
      </c>
      <c r="L146" s="55" t="s">
        <v>113</v>
      </c>
      <c r="M146" s="56" t="s">
        <v>114</v>
      </c>
      <c r="N146" s="243"/>
      <c r="O146" s="243"/>
      <c r="P146" s="243"/>
      <c r="Q146" s="251"/>
      <c r="R146" s="251"/>
      <c r="S146" s="251"/>
      <c r="T146" s="251"/>
      <c r="U146" s="253"/>
    </row>
    <row r="147" spans="1:21">
      <c r="B147" s="168"/>
      <c r="C147" s="180"/>
      <c r="D147" s="169"/>
      <c r="E147" s="67"/>
      <c r="F147" s="62"/>
      <c r="G147" s="9"/>
      <c r="H147" s="9"/>
      <c r="I147" s="69"/>
      <c r="J147" s="67"/>
      <c r="K147" s="69"/>
      <c r="L147" s="67"/>
      <c r="M147" s="69"/>
      <c r="N147" s="58"/>
      <c r="O147" s="69"/>
      <c r="P147" s="69"/>
      <c r="Q147" s="57"/>
      <c r="R147" s="59"/>
      <c r="S147" s="60"/>
      <c r="T147" s="61"/>
      <c r="U147" s="59"/>
    </row>
    <row r="148" spans="1:21">
      <c r="B148" s="168"/>
      <c r="C148" s="180"/>
      <c r="D148" s="169"/>
      <c r="E148" s="67"/>
      <c r="F148" s="62"/>
      <c r="G148" s="9"/>
      <c r="H148" s="58"/>
      <c r="I148" s="69"/>
      <c r="J148" s="67"/>
      <c r="K148" s="69"/>
      <c r="L148" s="67"/>
      <c r="M148" s="69"/>
      <c r="N148" s="58"/>
      <c r="O148" s="69"/>
      <c r="P148" s="69"/>
      <c r="Q148" s="57"/>
      <c r="R148" s="59"/>
      <c r="S148" s="60"/>
      <c r="T148" s="61"/>
      <c r="U148" s="59"/>
    </row>
    <row r="150" spans="1:21" s="75" customFormat="1">
      <c r="A150" s="74" t="s">
        <v>230</v>
      </c>
      <c r="B150" s="75" t="s">
        <v>226</v>
      </c>
    </row>
    <row r="152" spans="1:21" ht="34.5" customHeight="1">
      <c r="B152" s="258" t="s">
        <v>219</v>
      </c>
      <c r="C152" s="258"/>
      <c r="D152" s="258"/>
      <c r="E152" s="82" t="s">
        <v>37</v>
      </c>
      <c r="F152" s="258" t="s">
        <v>64</v>
      </c>
      <c r="G152" s="258"/>
      <c r="H152" s="258" t="s">
        <v>65</v>
      </c>
      <c r="I152" s="258"/>
      <c r="J152" s="258" t="s">
        <v>229</v>
      </c>
      <c r="K152" s="258"/>
      <c r="L152" s="253" t="s">
        <v>228</v>
      </c>
      <c r="M152" s="253"/>
      <c r="N152" s="253" t="s">
        <v>227</v>
      </c>
      <c r="O152" s="253"/>
      <c r="P152" s="253" t="s">
        <v>125</v>
      </c>
      <c r="Q152" s="253"/>
    </row>
    <row r="153" spans="1:21">
      <c r="B153" s="173" t="s">
        <v>220</v>
      </c>
      <c r="C153" s="173"/>
      <c r="D153" s="173"/>
      <c r="E153" s="78" t="s">
        <v>118</v>
      </c>
      <c r="F153" s="166">
        <f>'2A Produse minerale'!G230</f>
        <v>150000</v>
      </c>
      <c r="G153" s="166"/>
      <c r="H153" s="166">
        <f>'2A Produse minerale'!I230</f>
        <v>135000</v>
      </c>
      <c r="I153" s="166"/>
      <c r="J153" s="270">
        <v>0.1</v>
      </c>
      <c r="K153" s="271"/>
      <c r="L153" s="170">
        <f>F153*$J153</f>
        <v>15000</v>
      </c>
      <c r="M153" s="171"/>
      <c r="N153" s="170">
        <f>H153*J153</f>
        <v>13500</v>
      </c>
      <c r="O153" s="171"/>
      <c r="P153" s="170">
        <f>L153-N153</f>
        <v>1500</v>
      </c>
      <c r="Q153" s="171"/>
    </row>
    <row r="154" spans="1:21" ht="28.5" customHeight="1">
      <c r="B154" s="224" t="s">
        <v>221</v>
      </c>
      <c r="C154" s="225"/>
      <c r="D154" s="226"/>
      <c r="E154" s="78" t="s">
        <v>118</v>
      </c>
      <c r="F154" s="166">
        <f>'2A Produse minerale'!G231</f>
        <v>80000</v>
      </c>
      <c r="G154" s="166"/>
      <c r="H154" s="166">
        <f>'2A Produse minerale'!I231</f>
        <v>70000</v>
      </c>
      <c r="I154" s="166"/>
      <c r="J154" s="272"/>
      <c r="K154" s="273"/>
      <c r="L154" s="170">
        <f>F154*J153</f>
        <v>8000</v>
      </c>
      <c r="M154" s="171"/>
      <c r="N154" s="170">
        <f>H154*J153</f>
        <v>7000</v>
      </c>
      <c r="O154" s="171"/>
      <c r="P154" s="170">
        <f>L154-N154</f>
        <v>1000</v>
      </c>
      <c r="Q154" s="171"/>
    </row>
    <row r="156" spans="1:21">
      <c r="B156" s="8" t="s">
        <v>100</v>
      </c>
    </row>
    <row r="158" spans="1:21">
      <c r="B158" s="229" t="s">
        <v>101</v>
      </c>
      <c r="C158" s="230"/>
      <c r="D158" s="231"/>
      <c r="E158" s="238" t="s">
        <v>37</v>
      </c>
      <c r="F158" s="241" t="s">
        <v>102</v>
      </c>
      <c r="G158" s="241" t="s">
        <v>103</v>
      </c>
      <c r="H158" s="244" t="s">
        <v>104</v>
      </c>
      <c r="I158" s="245"/>
      <c r="J158" s="245"/>
      <c r="K158" s="245"/>
      <c r="L158" s="245"/>
      <c r="M158" s="246"/>
      <c r="N158" s="241" t="s">
        <v>105</v>
      </c>
      <c r="O158" s="247" t="s">
        <v>106</v>
      </c>
      <c r="P158" s="248"/>
      <c r="Q158" s="249" t="s">
        <v>107</v>
      </c>
      <c r="R158" s="247" t="s">
        <v>108</v>
      </c>
      <c r="S158" s="252"/>
      <c r="T158" s="248"/>
      <c r="U158" s="249" t="s">
        <v>109</v>
      </c>
    </row>
    <row r="159" spans="1:21" ht="18">
      <c r="B159" s="232"/>
      <c r="C159" s="233"/>
      <c r="D159" s="234"/>
      <c r="E159" s="239"/>
      <c r="F159" s="242"/>
      <c r="G159" s="242"/>
      <c r="H159" s="254" t="s">
        <v>110</v>
      </c>
      <c r="I159" s="254"/>
      <c r="J159" s="254" t="s">
        <v>111</v>
      </c>
      <c r="K159" s="254"/>
      <c r="L159" s="254" t="s">
        <v>112</v>
      </c>
      <c r="M159" s="254"/>
      <c r="N159" s="242"/>
      <c r="O159" s="241" t="s">
        <v>113</v>
      </c>
      <c r="P159" s="241" t="s">
        <v>114</v>
      </c>
      <c r="Q159" s="250"/>
      <c r="R159" s="249" t="s">
        <v>115</v>
      </c>
      <c r="S159" s="249" t="s">
        <v>116</v>
      </c>
      <c r="T159" s="249" t="s">
        <v>117</v>
      </c>
      <c r="U159" s="250"/>
    </row>
    <row r="160" spans="1:21">
      <c r="B160" s="235"/>
      <c r="C160" s="236"/>
      <c r="D160" s="237"/>
      <c r="E160" s="240"/>
      <c r="F160" s="243"/>
      <c r="G160" s="243"/>
      <c r="H160" s="55" t="s">
        <v>113</v>
      </c>
      <c r="I160" s="56" t="s">
        <v>114</v>
      </c>
      <c r="J160" s="55" t="s">
        <v>113</v>
      </c>
      <c r="K160" s="56" t="s">
        <v>114</v>
      </c>
      <c r="L160" s="55" t="s">
        <v>113</v>
      </c>
      <c r="M160" s="56" t="s">
        <v>114</v>
      </c>
      <c r="N160" s="243"/>
      <c r="O160" s="243"/>
      <c r="P160" s="243"/>
      <c r="Q160" s="251"/>
      <c r="R160" s="251"/>
      <c r="S160" s="251"/>
      <c r="T160" s="251"/>
      <c r="U160" s="251"/>
    </row>
    <row r="161" spans="2:22">
      <c r="B161" s="168" t="s">
        <v>122</v>
      </c>
      <c r="C161" s="180"/>
      <c r="D161" s="169"/>
      <c r="E161" s="78" t="s">
        <v>118</v>
      </c>
      <c r="F161" s="62">
        <f>'2A Produse minerale'!H238</f>
        <v>15</v>
      </c>
      <c r="G161" s="83" t="s">
        <v>119</v>
      </c>
      <c r="H161" s="83" t="s">
        <v>120</v>
      </c>
      <c r="I161" s="80">
        <v>25.8</v>
      </c>
      <c r="J161" s="78" t="s">
        <v>120</v>
      </c>
      <c r="K161" s="80">
        <v>2.7272700000000001E-4</v>
      </c>
      <c r="L161" s="78" t="s">
        <v>120</v>
      </c>
      <c r="M161" s="80">
        <v>4.0909099999999999E-4</v>
      </c>
      <c r="N161" s="58">
        <v>1</v>
      </c>
      <c r="O161" s="80" t="s">
        <v>120</v>
      </c>
      <c r="P161" s="80">
        <v>2.58E-2</v>
      </c>
      <c r="Q161" s="57">
        <f t="shared" ref="Q161:Q162" si="42">F161*P161</f>
        <v>0.38700000000000001</v>
      </c>
      <c r="R161" s="59">
        <f t="shared" ref="R161:R162" si="43">Q161*N161*I161</f>
        <v>9.9846000000000004</v>
      </c>
      <c r="S161" s="60">
        <f t="shared" ref="S161:S162" si="44">Q161*K161</f>
        <v>1.0554534900000001E-4</v>
      </c>
      <c r="T161" s="61">
        <f t="shared" ref="T161:T162" si="45">Q161*M161</f>
        <v>1.5831821700000001E-4</v>
      </c>
      <c r="U161" s="59">
        <f t="shared" ref="U161:U162" si="46">R161+(S161*25)+(T161*298)</f>
        <v>10.034417462391001</v>
      </c>
    </row>
    <row r="162" spans="2:22">
      <c r="B162" s="168" t="s">
        <v>38</v>
      </c>
      <c r="C162" s="180"/>
      <c r="D162" s="169"/>
      <c r="E162" s="78" t="s">
        <v>118</v>
      </c>
      <c r="F162" s="62">
        <f>'2A Produse minerale'!H239*0.7/1000</f>
        <v>14</v>
      </c>
      <c r="G162" s="83" t="s">
        <v>119</v>
      </c>
      <c r="H162" s="58" t="s">
        <v>120</v>
      </c>
      <c r="I162" s="80">
        <v>15.3</v>
      </c>
      <c r="J162" s="78" t="s">
        <v>120</v>
      </c>
      <c r="K162" s="80">
        <v>2.7272700000000001E-4</v>
      </c>
      <c r="L162" s="78" t="s">
        <v>120</v>
      </c>
      <c r="M162" s="80">
        <v>4.0909099999999999E-4</v>
      </c>
      <c r="N162" s="58">
        <v>1</v>
      </c>
      <c r="O162" s="80" t="s">
        <v>121</v>
      </c>
      <c r="P162" s="80">
        <v>3.3860000000000001E-2</v>
      </c>
      <c r="Q162" s="57">
        <f t="shared" si="42"/>
        <v>0.47404000000000002</v>
      </c>
      <c r="R162" s="59">
        <f t="shared" si="43"/>
        <v>7.2528120000000005</v>
      </c>
      <c r="S162" s="60">
        <f t="shared" si="44"/>
        <v>1.2928350708000001E-4</v>
      </c>
      <c r="T162" s="61">
        <f t="shared" si="45"/>
        <v>1.9392549763999999E-4</v>
      </c>
      <c r="U162" s="59">
        <f t="shared" si="46"/>
        <v>7.31383388597372</v>
      </c>
    </row>
    <row r="164" spans="2:22" ht="45">
      <c r="B164" s="255" t="s">
        <v>101</v>
      </c>
      <c r="C164" s="256"/>
      <c r="D164" s="257"/>
      <c r="E164" s="82" t="s">
        <v>37</v>
      </c>
      <c r="F164" s="258" t="s">
        <v>102</v>
      </c>
      <c r="G164" s="258"/>
      <c r="H164" s="258"/>
      <c r="I164" s="81" t="s">
        <v>124</v>
      </c>
      <c r="J164" s="253" t="s">
        <v>125</v>
      </c>
      <c r="K164" s="253"/>
    </row>
    <row r="165" spans="2:22">
      <c r="B165" s="259" t="s">
        <v>40</v>
      </c>
      <c r="C165" s="260"/>
      <c r="D165" s="261"/>
      <c r="E165" s="78" t="s">
        <v>44</v>
      </c>
      <c r="F165" s="166">
        <f>'2A Produse minerale'!H237</f>
        <v>200</v>
      </c>
      <c r="G165" s="166"/>
      <c r="H165" s="166"/>
      <c r="I165" s="78">
        <v>0.38059999999999999</v>
      </c>
      <c r="J165" s="166">
        <f>F165*I165</f>
        <v>76.12</v>
      </c>
      <c r="K165" s="166"/>
    </row>
    <row r="167" spans="2:22">
      <c r="B167" s="8" t="s">
        <v>126</v>
      </c>
    </row>
    <row r="169" spans="2:22">
      <c r="B169" s="229" t="s">
        <v>101</v>
      </c>
      <c r="C169" s="230"/>
      <c r="D169" s="231"/>
      <c r="E169" s="238" t="s">
        <v>37</v>
      </c>
      <c r="F169" s="241" t="s">
        <v>102</v>
      </c>
      <c r="G169" s="241" t="s">
        <v>103</v>
      </c>
      <c r="H169" s="244" t="s">
        <v>104</v>
      </c>
      <c r="I169" s="245"/>
      <c r="J169" s="245"/>
      <c r="K169" s="245"/>
      <c r="L169" s="245"/>
      <c r="M169" s="246"/>
      <c r="N169" s="241" t="s">
        <v>105</v>
      </c>
      <c r="O169" s="247" t="s">
        <v>106</v>
      </c>
      <c r="P169" s="248"/>
      <c r="Q169" s="249" t="s">
        <v>107</v>
      </c>
      <c r="R169" s="247" t="s">
        <v>127</v>
      </c>
      <c r="S169" s="252"/>
      <c r="T169" s="248"/>
      <c r="U169" s="253" t="s">
        <v>128</v>
      </c>
      <c r="V169" s="253" t="s">
        <v>109</v>
      </c>
    </row>
    <row r="170" spans="2:22" ht="18">
      <c r="B170" s="232"/>
      <c r="C170" s="233"/>
      <c r="D170" s="234"/>
      <c r="E170" s="239"/>
      <c r="F170" s="242"/>
      <c r="G170" s="242"/>
      <c r="H170" s="254" t="s">
        <v>110</v>
      </c>
      <c r="I170" s="254"/>
      <c r="J170" s="254" t="s">
        <v>111</v>
      </c>
      <c r="K170" s="254"/>
      <c r="L170" s="254" t="s">
        <v>112</v>
      </c>
      <c r="M170" s="254"/>
      <c r="N170" s="242"/>
      <c r="O170" s="241" t="s">
        <v>113</v>
      </c>
      <c r="P170" s="241" t="s">
        <v>114</v>
      </c>
      <c r="Q170" s="250"/>
      <c r="R170" s="249" t="s">
        <v>115</v>
      </c>
      <c r="S170" s="249" t="s">
        <v>116</v>
      </c>
      <c r="T170" s="249" t="s">
        <v>117</v>
      </c>
      <c r="U170" s="253"/>
      <c r="V170" s="253"/>
    </row>
    <row r="171" spans="2:22">
      <c r="B171" s="235"/>
      <c r="C171" s="236"/>
      <c r="D171" s="237"/>
      <c r="E171" s="240"/>
      <c r="F171" s="243"/>
      <c r="G171" s="243"/>
      <c r="H171" s="55" t="s">
        <v>113</v>
      </c>
      <c r="I171" s="56" t="s">
        <v>114</v>
      </c>
      <c r="J171" s="55" t="s">
        <v>113</v>
      </c>
      <c r="K171" s="56" t="s">
        <v>114</v>
      </c>
      <c r="L171" s="55" t="s">
        <v>113</v>
      </c>
      <c r="M171" s="56" t="s">
        <v>114</v>
      </c>
      <c r="N171" s="243"/>
      <c r="O171" s="243"/>
      <c r="P171" s="243"/>
      <c r="Q171" s="251"/>
      <c r="R171" s="251"/>
      <c r="S171" s="251"/>
      <c r="T171" s="251"/>
      <c r="U171" s="253"/>
      <c r="V171" s="253"/>
    </row>
    <row r="172" spans="2:22">
      <c r="B172" s="168" t="s">
        <v>122</v>
      </c>
      <c r="C172" s="180"/>
      <c r="D172" s="169"/>
      <c r="E172" s="78" t="s">
        <v>118</v>
      </c>
      <c r="F172" s="62">
        <f>'2A Produse minerale'!F246</f>
        <v>10</v>
      </c>
      <c r="G172" s="83" t="s">
        <v>119</v>
      </c>
      <c r="H172" s="83" t="s">
        <v>120</v>
      </c>
      <c r="I172" s="80">
        <v>25.8</v>
      </c>
      <c r="J172" s="78" t="s">
        <v>120</v>
      </c>
      <c r="K172" s="80">
        <v>2.7272700000000001E-4</v>
      </c>
      <c r="L172" s="78" t="s">
        <v>120</v>
      </c>
      <c r="M172" s="80">
        <v>4.0909099999999999E-4</v>
      </c>
      <c r="N172" s="58">
        <v>1</v>
      </c>
      <c r="O172" s="80" t="s">
        <v>120</v>
      </c>
      <c r="P172" s="80">
        <v>2.58E-2</v>
      </c>
      <c r="Q172" s="57">
        <f t="shared" ref="Q172" si="47">F172*P172</f>
        <v>0.25800000000000001</v>
      </c>
      <c r="R172" s="59">
        <f t="shared" ref="R172:R173" si="48">Q172*N172*I172</f>
        <v>6.6564000000000005</v>
      </c>
      <c r="S172" s="60">
        <f t="shared" ref="S172:S173" si="49">Q172*K172</f>
        <v>7.0363566000000005E-5</v>
      </c>
      <c r="T172" s="61">
        <f t="shared" ref="T172:T173" si="50">Q172*M172</f>
        <v>1.0554547799999999E-4</v>
      </c>
      <c r="U172" s="59">
        <f t="shared" ref="U172:U173" si="51">R172+(S172*25)+(T172*298)</f>
        <v>6.6896116415940003</v>
      </c>
      <c r="V172" s="227">
        <f>U172-U173</f>
        <v>2.7089999999999996</v>
      </c>
    </row>
    <row r="173" spans="2:22">
      <c r="B173" s="168" t="s">
        <v>38</v>
      </c>
      <c r="C173" s="180"/>
      <c r="D173" s="169"/>
      <c r="E173" s="78" t="s">
        <v>118</v>
      </c>
      <c r="F173" s="62">
        <f>Q173/P173</f>
        <v>7.6196101594802128</v>
      </c>
      <c r="G173" s="83" t="s">
        <v>119</v>
      </c>
      <c r="H173" s="58" t="s">
        <v>120</v>
      </c>
      <c r="I173" s="80">
        <v>15.3</v>
      </c>
      <c r="J173" s="78" t="s">
        <v>120</v>
      </c>
      <c r="K173" s="80">
        <v>2.7272700000000001E-4</v>
      </c>
      <c r="L173" s="78" t="s">
        <v>120</v>
      </c>
      <c r="M173" s="80">
        <v>4.0909099999999999E-4</v>
      </c>
      <c r="N173" s="58">
        <v>1</v>
      </c>
      <c r="O173" s="80" t="s">
        <v>121</v>
      </c>
      <c r="P173" s="80">
        <v>3.3860000000000001E-2</v>
      </c>
      <c r="Q173" s="57">
        <f>Q172</f>
        <v>0.25800000000000001</v>
      </c>
      <c r="R173" s="59">
        <f t="shared" si="48"/>
        <v>3.9474000000000005</v>
      </c>
      <c r="S173" s="60">
        <f t="shared" si="49"/>
        <v>7.0363566000000005E-5</v>
      </c>
      <c r="T173" s="61">
        <f t="shared" si="50"/>
        <v>1.0554547799999999E-4</v>
      </c>
      <c r="U173" s="59">
        <f t="shared" si="51"/>
        <v>3.9806116415940007</v>
      </c>
      <c r="V173" s="228"/>
    </row>
    <row r="175" spans="2:22">
      <c r="B175" s="8" t="s">
        <v>129</v>
      </c>
    </row>
    <row r="177" spans="1:21">
      <c r="B177" s="229" t="s">
        <v>101</v>
      </c>
      <c r="C177" s="230"/>
      <c r="D177" s="231"/>
      <c r="E177" s="238" t="s">
        <v>37</v>
      </c>
      <c r="F177" s="241" t="s">
        <v>102</v>
      </c>
      <c r="G177" s="241" t="s">
        <v>103</v>
      </c>
      <c r="H177" s="244" t="s">
        <v>104</v>
      </c>
      <c r="I177" s="245"/>
      <c r="J177" s="245"/>
      <c r="K177" s="245"/>
      <c r="L177" s="245"/>
      <c r="M177" s="246"/>
      <c r="N177" s="241" t="s">
        <v>105</v>
      </c>
      <c r="O177" s="247" t="s">
        <v>106</v>
      </c>
      <c r="P177" s="248"/>
      <c r="Q177" s="249" t="s">
        <v>107</v>
      </c>
      <c r="R177" s="247" t="s">
        <v>108</v>
      </c>
      <c r="S177" s="252"/>
      <c r="T177" s="248"/>
      <c r="U177" s="253" t="s">
        <v>109</v>
      </c>
    </row>
    <row r="178" spans="1:21" ht="18">
      <c r="B178" s="232"/>
      <c r="C178" s="233"/>
      <c r="D178" s="234"/>
      <c r="E178" s="239"/>
      <c r="F178" s="242"/>
      <c r="G178" s="242"/>
      <c r="H178" s="254" t="s">
        <v>110</v>
      </c>
      <c r="I178" s="254"/>
      <c r="J178" s="254" t="s">
        <v>111</v>
      </c>
      <c r="K178" s="254"/>
      <c r="L178" s="254" t="s">
        <v>112</v>
      </c>
      <c r="M178" s="254"/>
      <c r="N178" s="242"/>
      <c r="O178" s="241" t="s">
        <v>113</v>
      </c>
      <c r="P178" s="241" t="s">
        <v>114</v>
      </c>
      <c r="Q178" s="250"/>
      <c r="R178" s="249" t="s">
        <v>115</v>
      </c>
      <c r="S178" s="249" t="s">
        <v>116</v>
      </c>
      <c r="T178" s="249" t="s">
        <v>117</v>
      </c>
      <c r="U178" s="253"/>
    </row>
    <row r="179" spans="1:21">
      <c r="B179" s="235"/>
      <c r="C179" s="236"/>
      <c r="D179" s="237"/>
      <c r="E179" s="240"/>
      <c r="F179" s="243"/>
      <c r="G179" s="243"/>
      <c r="H179" s="55" t="s">
        <v>113</v>
      </c>
      <c r="I179" s="56" t="s">
        <v>114</v>
      </c>
      <c r="J179" s="55" t="s">
        <v>113</v>
      </c>
      <c r="K179" s="56" t="s">
        <v>114</v>
      </c>
      <c r="L179" s="55" t="s">
        <v>113</v>
      </c>
      <c r="M179" s="56" t="s">
        <v>114</v>
      </c>
      <c r="N179" s="243"/>
      <c r="O179" s="243"/>
      <c r="P179" s="243"/>
      <c r="Q179" s="251"/>
      <c r="R179" s="251"/>
      <c r="S179" s="251"/>
      <c r="T179" s="251"/>
      <c r="U179" s="253"/>
    </row>
    <row r="180" spans="1:21">
      <c r="B180" s="168"/>
      <c r="C180" s="180"/>
      <c r="D180" s="169"/>
      <c r="E180" s="78"/>
      <c r="F180" s="62"/>
      <c r="G180" s="83"/>
      <c r="H180" s="83"/>
      <c r="I180" s="80"/>
      <c r="J180" s="78"/>
      <c r="K180" s="80"/>
      <c r="L180" s="78"/>
      <c r="M180" s="80"/>
      <c r="N180" s="58"/>
      <c r="O180" s="80"/>
      <c r="P180" s="80"/>
      <c r="Q180" s="57"/>
      <c r="R180" s="59"/>
      <c r="S180" s="60"/>
      <c r="T180" s="61"/>
      <c r="U180" s="59"/>
    </row>
    <row r="181" spans="1:21">
      <c r="B181" s="168"/>
      <c r="C181" s="180"/>
      <c r="D181" s="169"/>
      <c r="E181" s="78"/>
      <c r="F181" s="62"/>
      <c r="G181" s="83"/>
      <c r="H181" s="58"/>
      <c r="I181" s="80"/>
      <c r="J181" s="78"/>
      <c r="K181" s="80"/>
      <c r="L181" s="78"/>
      <c r="M181" s="80"/>
      <c r="N181" s="58"/>
      <c r="O181" s="80"/>
      <c r="P181" s="80"/>
      <c r="Q181" s="57"/>
      <c r="R181" s="59"/>
      <c r="S181" s="60"/>
      <c r="T181" s="61"/>
      <c r="U181" s="59"/>
    </row>
    <row r="183" spans="1:21" s="75" customFormat="1">
      <c r="A183" s="74" t="s">
        <v>372</v>
      </c>
      <c r="B183" s="75" t="s">
        <v>243</v>
      </c>
    </row>
    <row r="185" spans="1:21" ht="35.25" customHeight="1">
      <c r="B185" s="258" t="s">
        <v>188</v>
      </c>
      <c r="C185" s="258"/>
      <c r="D185" s="89" t="s">
        <v>37</v>
      </c>
      <c r="E185" s="268" t="s">
        <v>234</v>
      </c>
      <c r="F185" s="268"/>
      <c r="G185" s="268" t="s">
        <v>235</v>
      </c>
      <c r="H185" s="268"/>
      <c r="I185" s="268" t="s">
        <v>244</v>
      </c>
      <c r="J185" s="268"/>
      <c r="K185" s="268" t="s">
        <v>245</v>
      </c>
      <c r="L185" s="268"/>
      <c r="M185" s="268" t="s">
        <v>246</v>
      </c>
      <c r="N185" s="268"/>
      <c r="O185" s="268" t="s">
        <v>247</v>
      </c>
      <c r="P185" s="268"/>
    </row>
    <row r="186" spans="1:21" ht="30" customHeight="1">
      <c r="B186" s="206" t="s">
        <v>236</v>
      </c>
      <c r="C186" s="207"/>
      <c r="D186" s="85" t="s">
        <v>118</v>
      </c>
      <c r="E186" s="204">
        <f>'2B Industria chimică'!F10</f>
        <v>15000</v>
      </c>
      <c r="F186" s="204"/>
      <c r="G186" s="204">
        <f>'2B Industria chimică'!H10</f>
        <v>13000</v>
      </c>
      <c r="H186" s="204"/>
      <c r="I186" s="188">
        <v>2.5000000000000001E-3</v>
      </c>
      <c r="J186" s="188"/>
      <c r="K186" s="188">
        <f>E186*I186</f>
        <v>37.5</v>
      </c>
      <c r="L186" s="188"/>
      <c r="M186" s="188">
        <f>G186*I186</f>
        <v>32.5</v>
      </c>
      <c r="N186" s="188"/>
      <c r="O186" s="204">
        <f>K186-M186</f>
        <v>5</v>
      </c>
      <c r="P186" s="204"/>
    </row>
    <row r="187" spans="1:21" ht="32.25" customHeight="1">
      <c r="B187" s="206" t="s">
        <v>237</v>
      </c>
      <c r="C187" s="207"/>
      <c r="D187" s="85" t="s">
        <v>118</v>
      </c>
      <c r="E187" s="204">
        <f>'2B Industria chimică'!F11</f>
        <v>25000</v>
      </c>
      <c r="F187" s="204"/>
      <c r="G187" s="204">
        <f>'2B Industria chimică'!H11</f>
        <v>23000</v>
      </c>
      <c r="H187" s="204"/>
      <c r="I187" s="188">
        <v>2E-3</v>
      </c>
      <c r="J187" s="188"/>
      <c r="K187" s="188">
        <f t="shared" ref="K187:K188" si="52">E187*I187</f>
        <v>50</v>
      </c>
      <c r="L187" s="188"/>
      <c r="M187" s="188">
        <f t="shared" ref="M187:M188" si="53">G187*I187</f>
        <v>46</v>
      </c>
      <c r="N187" s="188"/>
      <c r="O187" s="204">
        <f t="shared" ref="O187:O188" si="54">K187-M187</f>
        <v>4</v>
      </c>
      <c r="P187" s="204"/>
    </row>
    <row r="188" spans="1:21" ht="32.25" customHeight="1">
      <c r="B188" s="206" t="s">
        <v>238</v>
      </c>
      <c r="C188" s="207"/>
      <c r="D188" s="85" t="s">
        <v>118</v>
      </c>
      <c r="E188" s="204">
        <f>'2B Industria chimică'!F12</f>
        <v>17000</v>
      </c>
      <c r="F188" s="204"/>
      <c r="G188" s="204">
        <f>'2B Industria chimică'!H12</f>
        <v>15000</v>
      </c>
      <c r="H188" s="204"/>
      <c r="I188" s="188">
        <v>5.4999999999999997E-3</v>
      </c>
      <c r="J188" s="188"/>
      <c r="K188" s="188">
        <f t="shared" si="52"/>
        <v>93.5</v>
      </c>
      <c r="L188" s="188"/>
      <c r="M188" s="188">
        <f t="shared" si="53"/>
        <v>82.5</v>
      </c>
      <c r="N188" s="188"/>
      <c r="O188" s="204">
        <f t="shared" si="54"/>
        <v>11</v>
      </c>
      <c r="P188" s="204"/>
    </row>
    <row r="190" spans="1:21">
      <c r="B190" s="8" t="s">
        <v>100</v>
      </c>
    </row>
    <row r="192" spans="1:21">
      <c r="B192" s="229" t="s">
        <v>101</v>
      </c>
      <c r="C192" s="230"/>
      <c r="D192" s="231"/>
      <c r="E192" s="238" t="s">
        <v>37</v>
      </c>
      <c r="F192" s="241" t="s">
        <v>102</v>
      </c>
      <c r="G192" s="241" t="s">
        <v>103</v>
      </c>
      <c r="H192" s="244" t="s">
        <v>104</v>
      </c>
      <c r="I192" s="245"/>
      <c r="J192" s="245"/>
      <c r="K192" s="245"/>
      <c r="L192" s="245"/>
      <c r="M192" s="246"/>
      <c r="N192" s="241" t="s">
        <v>105</v>
      </c>
      <c r="O192" s="247" t="s">
        <v>106</v>
      </c>
      <c r="P192" s="248"/>
      <c r="Q192" s="249" t="s">
        <v>107</v>
      </c>
      <c r="R192" s="247" t="s">
        <v>108</v>
      </c>
      <c r="S192" s="252"/>
      <c r="T192" s="248"/>
      <c r="U192" s="249" t="s">
        <v>109</v>
      </c>
    </row>
    <row r="193" spans="2:22" ht="18">
      <c r="B193" s="232"/>
      <c r="C193" s="233"/>
      <c r="D193" s="234"/>
      <c r="E193" s="239"/>
      <c r="F193" s="242"/>
      <c r="G193" s="242"/>
      <c r="H193" s="254" t="s">
        <v>110</v>
      </c>
      <c r="I193" s="254"/>
      <c r="J193" s="254" t="s">
        <v>111</v>
      </c>
      <c r="K193" s="254"/>
      <c r="L193" s="254" t="s">
        <v>112</v>
      </c>
      <c r="M193" s="254"/>
      <c r="N193" s="242"/>
      <c r="O193" s="241" t="s">
        <v>113</v>
      </c>
      <c r="P193" s="241" t="s">
        <v>114</v>
      </c>
      <c r="Q193" s="250"/>
      <c r="R193" s="249" t="s">
        <v>115</v>
      </c>
      <c r="S193" s="249" t="s">
        <v>116</v>
      </c>
      <c r="T193" s="249" t="s">
        <v>117</v>
      </c>
      <c r="U193" s="250"/>
    </row>
    <row r="194" spans="2:22">
      <c r="B194" s="235"/>
      <c r="C194" s="236"/>
      <c r="D194" s="237"/>
      <c r="E194" s="240"/>
      <c r="F194" s="243"/>
      <c r="G194" s="243"/>
      <c r="H194" s="55" t="s">
        <v>113</v>
      </c>
      <c r="I194" s="56" t="s">
        <v>114</v>
      </c>
      <c r="J194" s="55" t="s">
        <v>113</v>
      </c>
      <c r="K194" s="56" t="s">
        <v>114</v>
      </c>
      <c r="L194" s="55" t="s">
        <v>113</v>
      </c>
      <c r="M194" s="56" t="s">
        <v>114</v>
      </c>
      <c r="N194" s="243"/>
      <c r="O194" s="243"/>
      <c r="P194" s="243"/>
      <c r="Q194" s="251"/>
      <c r="R194" s="251"/>
      <c r="S194" s="251"/>
      <c r="T194" s="251"/>
      <c r="U194" s="251"/>
    </row>
    <row r="195" spans="2:22">
      <c r="B195" s="168" t="s">
        <v>122</v>
      </c>
      <c r="C195" s="180"/>
      <c r="D195" s="169"/>
      <c r="E195" s="84" t="s">
        <v>118</v>
      </c>
      <c r="F195" s="62">
        <f>'2B Industria chimică'!H19</f>
        <v>15</v>
      </c>
      <c r="G195" s="90" t="s">
        <v>119</v>
      </c>
      <c r="H195" s="90" t="s">
        <v>120</v>
      </c>
      <c r="I195" s="86">
        <v>25.8</v>
      </c>
      <c r="J195" s="84" t="s">
        <v>120</v>
      </c>
      <c r="K195" s="86">
        <v>2.7272700000000001E-4</v>
      </c>
      <c r="L195" s="84" t="s">
        <v>120</v>
      </c>
      <c r="M195" s="86">
        <v>4.0909099999999999E-4</v>
      </c>
      <c r="N195" s="58">
        <v>1</v>
      </c>
      <c r="O195" s="86" t="s">
        <v>120</v>
      </c>
      <c r="P195" s="86">
        <v>2.58E-2</v>
      </c>
      <c r="Q195" s="57">
        <f t="shared" ref="Q195:Q196" si="55">F195*P195</f>
        <v>0.38700000000000001</v>
      </c>
      <c r="R195" s="59">
        <f t="shared" ref="R195:R196" si="56">Q195*N195*I195</f>
        <v>9.9846000000000004</v>
      </c>
      <c r="S195" s="60">
        <f t="shared" ref="S195:S196" si="57">Q195*K195</f>
        <v>1.0554534900000001E-4</v>
      </c>
      <c r="T195" s="61">
        <f t="shared" ref="T195:T196" si="58">Q195*M195</f>
        <v>1.5831821700000001E-4</v>
      </c>
      <c r="U195" s="59">
        <f t="shared" ref="U195:U196" si="59">R195+(S195*25)+(T195*298)</f>
        <v>10.034417462391001</v>
      </c>
    </row>
    <row r="196" spans="2:22">
      <c r="B196" s="168" t="s">
        <v>38</v>
      </c>
      <c r="C196" s="180"/>
      <c r="D196" s="169"/>
      <c r="E196" s="84" t="s">
        <v>118</v>
      </c>
      <c r="F196" s="62">
        <f>'2B Industria chimică'!H20*0.7/1000</f>
        <v>14</v>
      </c>
      <c r="G196" s="90" t="s">
        <v>119</v>
      </c>
      <c r="H196" s="58" t="s">
        <v>120</v>
      </c>
      <c r="I196" s="86">
        <v>15.3</v>
      </c>
      <c r="J196" s="84" t="s">
        <v>120</v>
      </c>
      <c r="K196" s="86">
        <v>2.7272700000000001E-4</v>
      </c>
      <c r="L196" s="84" t="s">
        <v>120</v>
      </c>
      <c r="M196" s="86">
        <v>4.0909099999999999E-4</v>
      </c>
      <c r="N196" s="58">
        <v>1</v>
      </c>
      <c r="O196" s="86" t="s">
        <v>121</v>
      </c>
      <c r="P196" s="86">
        <v>3.3860000000000001E-2</v>
      </c>
      <c r="Q196" s="57">
        <f t="shared" si="55"/>
        <v>0.47404000000000002</v>
      </c>
      <c r="R196" s="59">
        <f t="shared" si="56"/>
        <v>7.2528120000000005</v>
      </c>
      <c r="S196" s="60">
        <f t="shared" si="57"/>
        <v>1.2928350708000001E-4</v>
      </c>
      <c r="T196" s="61">
        <f t="shared" si="58"/>
        <v>1.9392549763999999E-4</v>
      </c>
      <c r="U196" s="59">
        <f t="shared" si="59"/>
        <v>7.31383388597372</v>
      </c>
    </row>
    <row r="198" spans="2:22" ht="45">
      <c r="B198" s="255" t="s">
        <v>101</v>
      </c>
      <c r="C198" s="256"/>
      <c r="D198" s="257"/>
      <c r="E198" s="89" t="s">
        <v>37</v>
      </c>
      <c r="F198" s="258" t="s">
        <v>102</v>
      </c>
      <c r="G198" s="258"/>
      <c r="H198" s="258"/>
      <c r="I198" s="88" t="s">
        <v>124</v>
      </c>
      <c r="J198" s="253" t="s">
        <v>125</v>
      </c>
      <c r="K198" s="253"/>
    </row>
    <row r="199" spans="2:22">
      <c r="B199" s="259" t="s">
        <v>40</v>
      </c>
      <c r="C199" s="260"/>
      <c r="D199" s="261"/>
      <c r="E199" s="84" t="s">
        <v>44</v>
      </c>
      <c r="F199" s="166">
        <f>'2B Industria chimică'!H18</f>
        <v>200</v>
      </c>
      <c r="G199" s="166"/>
      <c r="H199" s="166"/>
      <c r="I199" s="84">
        <v>0.38059999999999999</v>
      </c>
      <c r="J199" s="166">
        <f>F199*I199</f>
        <v>76.12</v>
      </c>
      <c r="K199" s="166"/>
    </row>
    <row r="201" spans="2:22">
      <c r="B201" s="8" t="s">
        <v>126</v>
      </c>
    </row>
    <row r="203" spans="2:22">
      <c r="B203" s="229" t="s">
        <v>101</v>
      </c>
      <c r="C203" s="230"/>
      <c r="D203" s="231"/>
      <c r="E203" s="238" t="s">
        <v>37</v>
      </c>
      <c r="F203" s="241" t="s">
        <v>102</v>
      </c>
      <c r="G203" s="241" t="s">
        <v>103</v>
      </c>
      <c r="H203" s="244" t="s">
        <v>104</v>
      </c>
      <c r="I203" s="245"/>
      <c r="J203" s="245"/>
      <c r="K203" s="245"/>
      <c r="L203" s="245"/>
      <c r="M203" s="246"/>
      <c r="N203" s="241" t="s">
        <v>105</v>
      </c>
      <c r="O203" s="247" t="s">
        <v>106</v>
      </c>
      <c r="P203" s="248"/>
      <c r="Q203" s="249" t="s">
        <v>107</v>
      </c>
      <c r="R203" s="247" t="s">
        <v>127</v>
      </c>
      <c r="S203" s="252"/>
      <c r="T203" s="248"/>
      <c r="U203" s="253" t="s">
        <v>128</v>
      </c>
      <c r="V203" s="253" t="s">
        <v>109</v>
      </c>
    </row>
    <row r="204" spans="2:22" ht="18">
      <c r="B204" s="232"/>
      <c r="C204" s="233"/>
      <c r="D204" s="234"/>
      <c r="E204" s="239"/>
      <c r="F204" s="242"/>
      <c r="G204" s="242"/>
      <c r="H204" s="254" t="s">
        <v>110</v>
      </c>
      <c r="I204" s="254"/>
      <c r="J204" s="254" t="s">
        <v>111</v>
      </c>
      <c r="K204" s="254"/>
      <c r="L204" s="254" t="s">
        <v>112</v>
      </c>
      <c r="M204" s="254"/>
      <c r="N204" s="242"/>
      <c r="O204" s="241" t="s">
        <v>113</v>
      </c>
      <c r="P204" s="241" t="s">
        <v>114</v>
      </c>
      <c r="Q204" s="250"/>
      <c r="R204" s="249" t="s">
        <v>115</v>
      </c>
      <c r="S204" s="249" t="s">
        <v>116</v>
      </c>
      <c r="T204" s="249" t="s">
        <v>117</v>
      </c>
      <c r="U204" s="253"/>
      <c r="V204" s="253"/>
    </row>
    <row r="205" spans="2:22">
      <c r="B205" s="235"/>
      <c r="C205" s="236"/>
      <c r="D205" s="237"/>
      <c r="E205" s="240"/>
      <c r="F205" s="243"/>
      <c r="G205" s="243"/>
      <c r="H205" s="55" t="s">
        <v>113</v>
      </c>
      <c r="I205" s="56" t="s">
        <v>114</v>
      </c>
      <c r="J205" s="55" t="s">
        <v>113</v>
      </c>
      <c r="K205" s="56" t="s">
        <v>114</v>
      </c>
      <c r="L205" s="55" t="s">
        <v>113</v>
      </c>
      <c r="M205" s="56" t="s">
        <v>114</v>
      </c>
      <c r="N205" s="243"/>
      <c r="O205" s="243"/>
      <c r="P205" s="243"/>
      <c r="Q205" s="251"/>
      <c r="R205" s="251"/>
      <c r="S205" s="251"/>
      <c r="T205" s="251"/>
      <c r="U205" s="253"/>
      <c r="V205" s="253"/>
    </row>
    <row r="206" spans="2:22">
      <c r="B206" s="168" t="s">
        <v>122</v>
      </c>
      <c r="C206" s="180"/>
      <c r="D206" s="169"/>
      <c r="E206" s="84" t="s">
        <v>118</v>
      </c>
      <c r="F206" s="62">
        <f>'2B Industria chimică'!F27</f>
        <v>10</v>
      </c>
      <c r="G206" s="90" t="s">
        <v>119</v>
      </c>
      <c r="H206" s="90" t="s">
        <v>120</v>
      </c>
      <c r="I206" s="86">
        <v>25.8</v>
      </c>
      <c r="J206" s="84" t="s">
        <v>120</v>
      </c>
      <c r="K206" s="86">
        <v>2.7272700000000001E-4</v>
      </c>
      <c r="L206" s="84" t="s">
        <v>120</v>
      </c>
      <c r="M206" s="86">
        <v>4.0909099999999999E-4</v>
      </c>
      <c r="N206" s="58">
        <v>1</v>
      </c>
      <c r="O206" s="86" t="s">
        <v>120</v>
      </c>
      <c r="P206" s="86">
        <v>2.58E-2</v>
      </c>
      <c r="Q206" s="57">
        <f t="shared" ref="Q206" si="60">F206*P206</f>
        <v>0.25800000000000001</v>
      </c>
      <c r="R206" s="59">
        <f t="shared" ref="R206:R207" si="61">Q206*N206*I206</f>
        <v>6.6564000000000005</v>
      </c>
      <c r="S206" s="60">
        <f t="shared" ref="S206:S207" si="62">Q206*K206</f>
        <v>7.0363566000000005E-5</v>
      </c>
      <c r="T206" s="61">
        <f t="shared" ref="T206:T207" si="63">Q206*M206</f>
        <v>1.0554547799999999E-4</v>
      </c>
      <c r="U206" s="59">
        <f t="shared" ref="U206:U207" si="64">R206+(S206*25)+(T206*298)</f>
        <v>6.6896116415940003</v>
      </c>
      <c r="V206" s="227">
        <f>U206-U207</f>
        <v>2.7089999999999996</v>
      </c>
    </row>
    <row r="207" spans="2:22">
      <c r="B207" s="168" t="s">
        <v>38</v>
      </c>
      <c r="C207" s="180"/>
      <c r="D207" s="169"/>
      <c r="E207" s="84" t="s">
        <v>118</v>
      </c>
      <c r="F207" s="62">
        <f>Q207/P207</f>
        <v>7.6196101594802128</v>
      </c>
      <c r="G207" s="90" t="s">
        <v>119</v>
      </c>
      <c r="H207" s="58" t="s">
        <v>120</v>
      </c>
      <c r="I207" s="86">
        <v>15.3</v>
      </c>
      <c r="J207" s="84" t="s">
        <v>120</v>
      </c>
      <c r="K207" s="86">
        <v>2.7272700000000001E-4</v>
      </c>
      <c r="L207" s="84" t="s">
        <v>120</v>
      </c>
      <c r="M207" s="86">
        <v>4.0909099999999999E-4</v>
      </c>
      <c r="N207" s="58">
        <v>1</v>
      </c>
      <c r="O207" s="86" t="s">
        <v>121</v>
      </c>
      <c r="P207" s="86">
        <v>3.3860000000000001E-2</v>
      </c>
      <c r="Q207" s="57">
        <f>Q206</f>
        <v>0.25800000000000001</v>
      </c>
      <c r="R207" s="59">
        <f t="shared" si="61"/>
        <v>3.9474000000000005</v>
      </c>
      <c r="S207" s="60">
        <f t="shared" si="62"/>
        <v>7.0363566000000005E-5</v>
      </c>
      <c r="T207" s="61">
        <f t="shared" si="63"/>
        <v>1.0554547799999999E-4</v>
      </c>
      <c r="U207" s="59">
        <f t="shared" si="64"/>
        <v>3.9806116415940007</v>
      </c>
      <c r="V207" s="228"/>
    </row>
    <row r="209" spans="1:21">
      <c r="B209" s="8" t="s">
        <v>129</v>
      </c>
    </row>
    <row r="211" spans="1:21">
      <c r="B211" s="229" t="s">
        <v>101</v>
      </c>
      <c r="C211" s="230"/>
      <c r="D211" s="231"/>
      <c r="E211" s="238" t="s">
        <v>37</v>
      </c>
      <c r="F211" s="241" t="s">
        <v>102</v>
      </c>
      <c r="G211" s="241" t="s">
        <v>103</v>
      </c>
      <c r="H211" s="244" t="s">
        <v>104</v>
      </c>
      <c r="I211" s="245"/>
      <c r="J211" s="245"/>
      <c r="K211" s="245"/>
      <c r="L211" s="245"/>
      <c r="M211" s="246"/>
      <c r="N211" s="241" t="s">
        <v>105</v>
      </c>
      <c r="O211" s="247" t="s">
        <v>106</v>
      </c>
      <c r="P211" s="248"/>
      <c r="Q211" s="249" t="s">
        <v>107</v>
      </c>
      <c r="R211" s="247" t="s">
        <v>108</v>
      </c>
      <c r="S211" s="252"/>
      <c r="T211" s="248"/>
      <c r="U211" s="253" t="s">
        <v>109</v>
      </c>
    </row>
    <row r="212" spans="1:21" ht="18">
      <c r="B212" s="232"/>
      <c r="C212" s="233"/>
      <c r="D212" s="234"/>
      <c r="E212" s="239"/>
      <c r="F212" s="242"/>
      <c r="G212" s="242"/>
      <c r="H212" s="254" t="s">
        <v>110</v>
      </c>
      <c r="I212" s="254"/>
      <c r="J212" s="254" t="s">
        <v>111</v>
      </c>
      <c r="K212" s="254"/>
      <c r="L212" s="254" t="s">
        <v>112</v>
      </c>
      <c r="M212" s="254"/>
      <c r="N212" s="242"/>
      <c r="O212" s="241" t="s">
        <v>113</v>
      </c>
      <c r="P212" s="241" t="s">
        <v>114</v>
      </c>
      <c r="Q212" s="250"/>
      <c r="R212" s="249" t="s">
        <v>115</v>
      </c>
      <c r="S212" s="249" t="s">
        <v>116</v>
      </c>
      <c r="T212" s="249" t="s">
        <v>117</v>
      </c>
      <c r="U212" s="253"/>
    </row>
    <row r="213" spans="1:21">
      <c r="B213" s="235"/>
      <c r="C213" s="236"/>
      <c r="D213" s="237"/>
      <c r="E213" s="240"/>
      <c r="F213" s="243"/>
      <c r="G213" s="243"/>
      <c r="H213" s="55" t="s">
        <v>113</v>
      </c>
      <c r="I213" s="56" t="s">
        <v>114</v>
      </c>
      <c r="J213" s="55" t="s">
        <v>113</v>
      </c>
      <c r="K213" s="56" t="s">
        <v>114</v>
      </c>
      <c r="L213" s="55" t="s">
        <v>113</v>
      </c>
      <c r="M213" s="56" t="s">
        <v>114</v>
      </c>
      <c r="N213" s="243"/>
      <c r="O213" s="243"/>
      <c r="P213" s="243"/>
      <c r="Q213" s="251"/>
      <c r="R213" s="251"/>
      <c r="S213" s="251"/>
      <c r="T213" s="251"/>
      <c r="U213" s="253"/>
    </row>
    <row r="214" spans="1:21">
      <c r="B214" s="168"/>
      <c r="C214" s="180"/>
      <c r="D214" s="169"/>
      <c r="E214" s="84"/>
      <c r="F214" s="62"/>
      <c r="G214" s="90"/>
      <c r="H214" s="90"/>
      <c r="I214" s="86"/>
      <c r="J214" s="84"/>
      <c r="K214" s="86"/>
      <c r="L214" s="84"/>
      <c r="M214" s="86"/>
      <c r="N214" s="58"/>
      <c r="O214" s="86"/>
      <c r="P214" s="86"/>
      <c r="Q214" s="57"/>
      <c r="R214" s="59"/>
      <c r="S214" s="60"/>
      <c r="T214" s="61"/>
      <c r="U214" s="59"/>
    </row>
    <row r="215" spans="1:21">
      <c r="B215" s="168"/>
      <c r="C215" s="180"/>
      <c r="D215" s="169"/>
      <c r="E215" s="84"/>
      <c r="F215" s="62"/>
      <c r="G215" s="90"/>
      <c r="H215" s="58"/>
      <c r="I215" s="86"/>
      <c r="J215" s="84"/>
      <c r="K215" s="86"/>
      <c r="L215" s="84"/>
      <c r="M215" s="86"/>
      <c r="N215" s="58"/>
      <c r="O215" s="86"/>
      <c r="P215" s="86"/>
      <c r="Q215" s="57"/>
      <c r="R215" s="59"/>
      <c r="S215" s="60"/>
      <c r="T215" s="61"/>
      <c r="U215" s="59"/>
    </row>
    <row r="217" spans="1:21" s="75" customFormat="1">
      <c r="A217" s="74" t="s">
        <v>373</v>
      </c>
      <c r="B217" s="75" t="s">
        <v>255</v>
      </c>
    </row>
    <row r="219" spans="1:21" ht="31.5" customHeight="1">
      <c r="B219" s="258" t="s">
        <v>188</v>
      </c>
      <c r="C219" s="258"/>
      <c r="D219" s="96" t="s">
        <v>37</v>
      </c>
      <c r="E219" s="268" t="s">
        <v>234</v>
      </c>
      <c r="F219" s="268"/>
      <c r="G219" s="268" t="s">
        <v>235</v>
      </c>
      <c r="H219" s="268"/>
      <c r="I219" s="268" t="s">
        <v>244</v>
      </c>
      <c r="J219" s="268"/>
      <c r="K219" s="268" t="s">
        <v>245</v>
      </c>
      <c r="L219" s="268"/>
      <c r="M219" s="268" t="s">
        <v>246</v>
      </c>
      <c r="N219" s="268"/>
      <c r="O219" s="268" t="s">
        <v>247</v>
      </c>
      <c r="P219" s="268"/>
    </row>
    <row r="220" spans="1:21">
      <c r="B220" s="262" t="s">
        <v>256</v>
      </c>
      <c r="C220" s="262"/>
      <c r="D220" s="107" t="s">
        <v>118</v>
      </c>
      <c r="E220" s="269">
        <f>'2B Industria chimică'!G59</f>
        <v>1000</v>
      </c>
      <c r="F220" s="269"/>
      <c r="G220" s="269">
        <f>'2B Industria chimică'!I59</f>
        <v>800</v>
      </c>
      <c r="H220" s="269"/>
      <c r="I220" s="269">
        <v>1.43E-2</v>
      </c>
      <c r="J220" s="269"/>
      <c r="K220" s="269">
        <f>E220*I220</f>
        <v>14.3</v>
      </c>
      <c r="L220" s="269"/>
      <c r="M220" s="269">
        <f>G220*I220</f>
        <v>11.44</v>
      </c>
      <c r="N220" s="269"/>
      <c r="O220" s="269">
        <f>K220-M220</f>
        <v>2.8600000000000012</v>
      </c>
      <c r="P220" s="269"/>
    </row>
    <row r="222" spans="1:21">
      <c r="B222" s="8" t="s">
        <v>100</v>
      </c>
    </row>
    <row r="224" spans="1:21">
      <c r="B224" s="229" t="s">
        <v>101</v>
      </c>
      <c r="C224" s="230"/>
      <c r="D224" s="231"/>
      <c r="E224" s="238" t="s">
        <v>37</v>
      </c>
      <c r="F224" s="241" t="s">
        <v>102</v>
      </c>
      <c r="G224" s="241" t="s">
        <v>103</v>
      </c>
      <c r="H224" s="244" t="s">
        <v>104</v>
      </c>
      <c r="I224" s="245"/>
      <c r="J224" s="245"/>
      <c r="K224" s="245"/>
      <c r="L224" s="245"/>
      <c r="M224" s="246"/>
      <c r="N224" s="241" t="s">
        <v>105</v>
      </c>
      <c r="O224" s="247" t="s">
        <v>106</v>
      </c>
      <c r="P224" s="248"/>
      <c r="Q224" s="249" t="s">
        <v>107</v>
      </c>
      <c r="R224" s="247" t="s">
        <v>108</v>
      </c>
      <c r="S224" s="252"/>
      <c r="T224" s="248"/>
      <c r="U224" s="249" t="s">
        <v>109</v>
      </c>
    </row>
    <row r="225" spans="2:22" ht="18">
      <c r="B225" s="232"/>
      <c r="C225" s="233"/>
      <c r="D225" s="234"/>
      <c r="E225" s="239"/>
      <c r="F225" s="242"/>
      <c r="G225" s="242"/>
      <c r="H225" s="254" t="s">
        <v>110</v>
      </c>
      <c r="I225" s="254"/>
      <c r="J225" s="254" t="s">
        <v>111</v>
      </c>
      <c r="K225" s="254"/>
      <c r="L225" s="254" t="s">
        <v>112</v>
      </c>
      <c r="M225" s="254"/>
      <c r="N225" s="242"/>
      <c r="O225" s="241" t="s">
        <v>113</v>
      </c>
      <c r="P225" s="241" t="s">
        <v>114</v>
      </c>
      <c r="Q225" s="250"/>
      <c r="R225" s="249" t="s">
        <v>115</v>
      </c>
      <c r="S225" s="249" t="s">
        <v>116</v>
      </c>
      <c r="T225" s="249" t="s">
        <v>117</v>
      </c>
      <c r="U225" s="250"/>
    </row>
    <row r="226" spans="2:22">
      <c r="B226" s="235"/>
      <c r="C226" s="236"/>
      <c r="D226" s="237"/>
      <c r="E226" s="240"/>
      <c r="F226" s="243"/>
      <c r="G226" s="243"/>
      <c r="H226" s="55" t="s">
        <v>113</v>
      </c>
      <c r="I226" s="56" t="s">
        <v>114</v>
      </c>
      <c r="J226" s="55" t="s">
        <v>113</v>
      </c>
      <c r="K226" s="56" t="s">
        <v>114</v>
      </c>
      <c r="L226" s="55" t="s">
        <v>113</v>
      </c>
      <c r="M226" s="56" t="s">
        <v>114</v>
      </c>
      <c r="N226" s="243"/>
      <c r="O226" s="243"/>
      <c r="P226" s="243"/>
      <c r="Q226" s="251"/>
      <c r="R226" s="251"/>
      <c r="S226" s="251"/>
      <c r="T226" s="251"/>
      <c r="U226" s="251"/>
    </row>
    <row r="227" spans="2:22">
      <c r="B227" s="168" t="s">
        <v>122</v>
      </c>
      <c r="C227" s="180"/>
      <c r="D227" s="169"/>
      <c r="E227" s="91" t="s">
        <v>118</v>
      </c>
      <c r="F227" s="62">
        <f>'2B Industria chimică'!H66</f>
        <v>15</v>
      </c>
      <c r="G227" s="97" t="s">
        <v>119</v>
      </c>
      <c r="H227" s="97" t="s">
        <v>120</v>
      </c>
      <c r="I227" s="94">
        <v>25.8</v>
      </c>
      <c r="J227" s="91" t="s">
        <v>120</v>
      </c>
      <c r="K227" s="94">
        <v>2.7272700000000001E-4</v>
      </c>
      <c r="L227" s="91" t="s">
        <v>120</v>
      </c>
      <c r="M227" s="94">
        <v>4.0909099999999999E-4</v>
      </c>
      <c r="N227" s="58">
        <v>1</v>
      </c>
      <c r="O227" s="94" t="s">
        <v>120</v>
      </c>
      <c r="P227" s="94">
        <v>2.58E-2</v>
      </c>
      <c r="Q227" s="57">
        <f t="shared" ref="Q227:Q228" si="65">F227*P227</f>
        <v>0.38700000000000001</v>
      </c>
      <c r="R227" s="59">
        <f t="shared" ref="R227:R228" si="66">Q227*N227*I227</f>
        <v>9.9846000000000004</v>
      </c>
      <c r="S227" s="60">
        <f t="shared" ref="S227:S228" si="67">Q227*K227</f>
        <v>1.0554534900000001E-4</v>
      </c>
      <c r="T227" s="61">
        <f t="shared" ref="T227:T228" si="68">Q227*M227</f>
        <v>1.5831821700000001E-4</v>
      </c>
      <c r="U227" s="59">
        <f t="shared" ref="U227:U228" si="69">R227+(S227*25)+(T227*298)</f>
        <v>10.034417462391001</v>
      </c>
    </row>
    <row r="228" spans="2:22">
      <c r="B228" s="168" t="s">
        <v>38</v>
      </c>
      <c r="C228" s="180"/>
      <c r="D228" s="169"/>
      <c r="E228" s="91" t="s">
        <v>118</v>
      </c>
      <c r="F228" s="62">
        <f>'2B Industria chimică'!H67*0.7/1000</f>
        <v>14</v>
      </c>
      <c r="G228" s="97" t="s">
        <v>119</v>
      </c>
      <c r="H228" s="58" t="s">
        <v>120</v>
      </c>
      <c r="I228" s="94">
        <v>15.3</v>
      </c>
      <c r="J228" s="91" t="s">
        <v>120</v>
      </c>
      <c r="K228" s="94">
        <v>2.7272700000000001E-4</v>
      </c>
      <c r="L228" s="91" t="s">
        <v>120</v>
      </c>
      <c r="M228" s="94">
        <v>4.0909099999999999E-4</v>
      </c>
      <c r="N228" s="58">
        <v>1</v>
      </c>
      <c r="O228" s="94" t="s">
        <v>121</v>
      </c>
      <c r="P228" s="94">
        <v>3.3860000000000001E-2</v>
      </c>
      <c r="Q228" s="57">
        <f t="shared" si="65"/>
        <v>0.47404000000000002</v>
      </c>
      <c r="R228" s="59">
        <f t="shared" si="66"/>
        <v>7.2528120000000005</v>
      </c>
      <c r="S228" s="60">
        <f t="shared" si="67"/>
        <v>1.2928350708000001E-4</v>
      </c>
      <c r="T228" s="61">
        <f t="shared" si="68"/>
        <v>1.9392549763999999E-4</v>
      </c>
      <c r="U228" s="59">
        <f t="shared" si="69"/>
        <v>7.31383388597372</v>
      </c>
    </row>
    <row r="230" spans="2:22" ht="45">
      <c r="B230" s="255" t="s">
        <v>101</v>
      </c>
      <c r="C230" s="256"/>
      <c r="D230" s="257"/>
      <c r="E230" s="96" t="s">
        <v>37</v>
      </c>
      <c r="F230" s="258" t="s">
        <v>102</v>
      </c>
      <c r="G230" s="258"/>
      <c r="H230" s="258"/>
      <c r="I230" s="95" t="s">
        <v>124</v>
      </c>
      <c r="J230" s="253" t="s">
        <v>125</v>
      </c>
      <c r="K230" s="253"/>
    </row>
    <row r="231" spans="2:22">
      <c r="B231" s="259" t="s">
        <v>40</v>
      </c>
      <c r="C231" s="260"/>
      <c r="D231" s="261"/>
      <c r="E231" s="91" t="s">
        <v>44</v>
      </c>
      <c r="F231" s="166">
        <f>'2B Industria chimică'!H65</f>
        <v>200</v>
      </c>
      <c r="G231" s="166"/>
      <c r="H231" s="166"/>
      <c r="I231" s="91">
        <v>0.38059999999999999</v>
      </c>
      <c r="J231" s="166">
        <f>F231*I231</f>
        <v>76.12</v>
      </c>
      <c r="K231" s="166"/>
    </row>
    <row r="233" spans="2:22">
      <c r="B233" s="8" t="s">
        <v>126</v>
      </c>
    </row>
    <row r="235" spans="2:22">
      <c r="B235" s="229" t="s">
        <v>101</v>
      </c>
      <c r="C235" s="230"/>
      <c r="D235" s="231"/>
      <c r="E235" s="238" t="s">
        <v>37</v>
      </c>
      <c r="F235" s="241" t="s">
        <v>102</v>
      </c>
      <c r="G235" s="241" t="s">
        <v>103</v>
      </c>
      <c r="H235" s="244" t="s">
        <v>104</v>
      </c>
      <c r="I235" s="245"/>
      <c r="J235" s="245"/>
      <c r="K235" s="245"/>
      <c r="L235" s="245"/>
      <c r="M235" s="246"/>
      <c r="N235" s="241" t="s">
        <v>105</v>
      </c>
      <c r="O235" s="247" t="s">
        <v>106</v>
      </c>
      <c r="P235" s="248"/>
      <c r="Q235" s="249" t="s">
        <v>107</v>
      </c>
      <c r="R235" s="247" t="s">
        <v>127</v>
      </c>
      <c r="S235" s="252"/>
      <c r="T235" s="248"/>
      <c r="U235" s="253" t="s">
        <v>128</v>
      </c>
      <c r="V235" s="253" t="s">
        <v>109</v>
      </c>
    </row>
    <row r="236" spans="2:22" ht="18">
      <c r="B236" s="232"/>
      <c r="C236" s="233"/>
      <c r="D236" s="234"/>
      <c r="E236" s="239"/>
      <c r="F236" s="242"/>
      <c r="G236" s="242"/>
      <c r="H236" s="254" t="s">
        <v>110</v>
      </c>
      <c r="I236" s="254"/>
      <c r="J236" s="254" t="s">
        <v>111</v>
      </c>
      <c r="K236" s="254"/>
      <c r="L236" s="254" t="s">
        <v>112</v>
      </c>
      <c r="M236" s="254"/>
      <c r="N236" s="242"/>
      <c r="O236" s="241" t="s">
        <v>113</v>
      </c>
      <c r="P236" s="241" t="s">
        <v>114</v>
      </c>
      <c r="Q236" s="250"/>
      <c r="R236" s="249" t="s">
        <v>115</v>
      </c>
      <c r="S236" s="249" t="s">
        <v>116</v>
      </c>
      <c r="T236" s="249" t="s">
        <v>117</v>
      </c>
      <c r="U236" s="253"/>
      <c r="V236" s="253"/>
    </row>
    <row r="237" spans="2:22">
      <c r="B237" s="235"/>
      <c r="C237" s="236"/>
      <c r="D237" s="237"/>
      <c r="E237" s="240"/>
      <c r="F237" s="243"/>
      <c r="G237" s="243"/>
      <c r="H237" s="55" t="s">
        <v>113</v>
      </c>
      <c r="I237" s="56" t="s">
        <v>114</v>
      </c>
      <c r="J237" s="55" t="s">
        <v>113</v>
      </c>
      <c r="K237" s="56" t="s">
        <v>114</v>
      </c>
      <c r="L237" s="55" t="s">
        <v>113</v>
      </c>
      <c r="M237" s="56" t="s">
        <v>114</v>
      </c>
      <c r="N237" s="243"/>
      <c r="O237" s="243"/>
      <c r="P237" s="243"/>
      <c r="Q237" s="251"/>
      <c r="R237" s="251"/>
      <c r="S237" s="251"/>
      <c r="T237" s="251"/>
      <c r="U237" s="253"/>
      <c r="V237" s="253"/>
    </row>
    <row r="238" spans="2:22">
      <c r="B238" s="168" t="s">
        <v>122</v>
      </c>
      <c r="C238" s="180"/>
      <c r="D238" s="169"/>
      <c r="E238" s="91" t="s">
        <v>118</v>
      </c>
      <c r="F238" s="62">
        <f>'2B Industria chimică'!F74</f>
        <v>10</v>
      </c>
      <c r="G238" s="97" t="s">
        <v>119</v>
      </c>
      <c r="H238" s="97" t="s">
        <v>120</v>
      </c>
      <c r="I238" s="94">
        <v>25.8</v>
      </c>
      <c r="J238" s="91" t="s">
        <v>120</v>
      </c>
      <c r="K238" s="94">
        <v>2.7272700000000001E-4</v>
      </c>
      <c r="L238" s="91" t="s">
        <v>120</v>
      </c>
      <c r="M238" s="94">
        <v>4.0909099999999999E-4</v>
      </c>
      <c r="N238" s="58">
        <v>1</v>
      </c>
      <c r="O238" s="94" t="s">
        <v>120</v>
      </c>
      <c r="P238" s="94">
        <v>2.58E-2</v>
      </c>
      <c r="Q238" s="57">
        <f t="shared" ref="Q238" si="70">F238*P238</f>
        <v>0.25800000000000001</v>
      </c>
      <c r="R238" s="59">
        <f t="shared" ref="R238:R239" si="71">Q238*N238*I238</f>
        <v>6.6564000000000005</v>
      </c>
      <c r="S238" s="60">
        <f t="shared" ref="S238:S239" si="72">Q238*K238</f>
        <v>7.0363566000000005E-5</v>
      </c>
      <c r="T238" s="61">
        <f t="shared" ref="T238:T239" si="73">Q238*M238</f>
        <v>1.0554547799999999E-4</v>
      </c>
      <c r="U238" s="59">
        <f t="shared" ref="U238:U239" si="74">R238+(S238*25)+(T238*298)</f>
        <v>6.6896116415940003</v>
      </c>
      <c r="V238" s="227">
        <f>U238-U239</f>
        <v>2.7089999999999996</v>
      </c>
    </row>
    <row r="239" spans="2:22">
      <c r="B239" s="168" t="s">
        <v>38</v>
      </c>
      <c r="C239" s="180"/>
      <c r="D239" s="169"/>
      <c r="E239" s="91" t="s">
        <v>118</v>
      </c>
      <c r="F239" s="62">
        <f>Q239/P239</f>
        <v>7.6196101594802128</v>
      </c>
      <c r="G239" s="97" t="s">
        <v>119</v>
      </c>
      <c r="H239" s="58" t="s">
        <v>120</v>
      </c>
      <c r="I239" s="94">
        <v>15.3</v>
      </c>
      <c r="J239" s="91" t="s">
        <v>120</v>
      </c>
      <c r="K239" s="94">
        <v>2.7272700000000001E-4</v>
      </c>
      <c r="L239" s="91" t="s">
        <v>120</v>
      </c>
      <c r="M239" s="94">
        <v>4.0909099999999999E-4</v>
      </c>
      <c r="N239" s="58">
        <v>1</v>
      </c>
      <c r="O239" s="94" t="s">
        <v>121</v>
      </c>
      <c r="P239" s="94">
        <v>3.3860000000000001E-2</v>
      </c>
      <c r="Q239" s="57">
        <f>Q238</f>
        <v>0.25800000000000001</v>
      </c>
      <c r="R239" s="59">
        <f t="shared" si="71"/>
        <v>3.9474000000000005</v>
      </c>
      <c r="S239" s="60">
        <f t="shared" si="72"/>
        <v>7.0363566000000005E-5</v>
      </c>
      <c r="T239" s="61">
        <f t="shared" si="73"/>
        <v>1.0554547799999999E-4</v>
      </c>
      <c r="U239" s="59">
        <f t="shared" si="74"/>
        <v>3.9806116415940007</v>
      </c>
      <c r="V239" s="228"/>
    </row>
    <row r="241" spans="1:21">
      <c r="B241" s="8" t="s">
        <v>129</v>
      </c>
    </row>
    <row r="243" spans="1:21">
      <c r="B243" s="229" t="s">
        <v>101</v>
      </c>
      <c r="C243" s="230"/>
      <c r="D243" s="231"/>
      <c r="E243" s="238" t="s">
        <v>37</v>
      </c>
      <c r="F243" s="241" t="s">
        <v>102</v>
      </c>
      <c r="G243" s="241" t="s">
        <v>103</v>
      </c>
      <c r="H243" s="244" t="s">
        <v>104</v>
      </c>
      <c r="I243" s="245"/>
      <c r="J243" s="245"/>
      <c r="K243" s="245"/>
      <c r="L243" s="245"/>
      <c r="M243" s="246"/>
      <c r="N243" s="241" t="s">
        <v>105</v>
      </c>
      <c r="O243" s="247" t="s">
        <v>106</v>
      </c>
      <c r="P243" s="248"/>
      <c r="Q243" s="249" t="s">
        <v>107</v>
      </c>
      <c r="R243" s="247" t="s">
        <v>108</v>
      </c>
      <c r="S243" s="252"/>
      <c r="T243" s="248"/>
      <c r="U243" s="253" t="s">
        <v>109</v>
      </c>
    </row>
    <row r="244" spans="1:21" ht="18">
      <c r="B244" s="232"/>
      <c r="C244" s="233"/>
      <c r="D244" s="234"/>
      <c r="E244" s="239"/>
      <c r="F244" s="242"/>
      <c r="G244" s="242"/>
      <c r="H244" s="254" t="s">
        <v>110</v>
      </c>
      <c r="I244" s="254"/>
      <c r="J244" s="254" t="s">
        <v>111</v>
      </c>
      <c r="K244" s="254"/>
      <c r="L244" s="254" t="s">
        <v>112</v>
      </c>
      <c r="M244" s="254"/>
      <c r="N244" s="242"/>
      <c r="O244" s="241" t="s">
        <v>113</v>
      </c>
      <c r="P244" s="241" t="s">
        <v>114</v>
      </c>
      <c r="Q244" s="250"/>
      <c r="R244" s="249" t="s">
        <v>115</v>
      </c>
      <c r="S244" s="249" t="s">
        <v>116</v>
      </c>
      <c r="T244" s="249" t="s">
        <v>117</v>
      </c>
      <c r="U244" s="253"/>
    </row>
    <row r="245" spans="1:21">
      <c r="B245" s="235"/>
      <c r="C245" s="236"/>
      <c r="D245" s="237"/>
      <c r="E245" s="240"/>
      <c r="F245" s="243"/>
      <c r="G245" s="243"/>
      <c r="H245" s="55" t="s">
        <v>113</v>
      </c>
      <c r="I245" s="56" t="s">
        <v>114</v>
      </c>
      <c r="J245" s="55" t="s">
        <v>113</v>
      </c>
      <c r="K245" s="56" t="s">
        <v>114</v>
      </c>
      <c r="L245" s="55" t="s">
        <v>113</v>
      </c>
      <c r="M245" s="56" t="s">
        <v>114</v>
      </c>
      <c r="N245" s="243"/>
      <c r="O245" s="243"/>
      <c r="P245" s="243"/>
      <c r="Q245" s="251"/>
      <c r="R245" s="251"/>
      <c r="S245" s="251"/>
      <c r="T245" s="251"/>
      <c r="U245" s="253"/>
    </row>
    <row r="246" spans="1:21">
      <c r="B246" s="168"/>
      <c r="C246" s="180"/>
      <c r="D246" s="169"/>
      <c r="E246" s="91"/>
      <c r="F246" s="62"/>
      <c r="G246" s="97"/>
      <c r="H246" s="97"/>
      <c r="I246" s="94"/>
      <c r="J246" s="91"/>
      <c r="K246" s="94"/>
      <c r="L246" s="91"/>
      <c r="M246" s="94"/>
      <c r="N246" s="58"/>
      <c r="O246" s="94"/>
      <c r="P246" s="94"/>
      <c r="Q246" s="57"/>
      <c r="R246" s="59"/>
      <c r="S246" s="60"/>
      <c r="T246" s="61"/>
      <c r="U246" s="59"/>
    </row>
    <row r="247" spans="1:21">
      <c r="B247" s="168"/>
      <c r="C247" s="180"/>
      <c r="D247" s="169"/>
      <c r="E247" s="91"/>
      <c r="F247" s="62"/>
      <c r="G247" s="97"/>
      <c r="H247" s="58"/>
      <c r="I247" s="94"/>
      <c r="J247" s="91"/>
      <c r="K247" s="94"/>
      <c r="L247" s="91"/>
      <c r="M247" s="94"/>
      <c r="N247" s="58"/>
      <c r="O247" s="94"/>
      <c r="P247" s="94"/>
      <c r="Q247" s="57"/>
      <c r="R247" s="59"/>
      <c r="S247" s="60"/>
      <c r="T247" s="61"/>
      <c r="U247" s="59"/>
    </row>
    <row r="249" spans="1:21" s="75" customFormat="1">
      <c r="A249" s="74" t="s">
        <v>374</v>
      </c>
      <c r="B249" s="75" t="s">
        <v>289</v>
      </c>
    </row>
    <row r="251" spans="1:21" ht="29.25" customHeight="1">
      <c r="B251" s="258" t="s">
        <v>188</v>
      </c>
      <c r="C251" s="258"/>
      <c r="D251" s="105" t="s">
        <v>37</v>
      </c>
      <c r="E251" s="258" t="s">
        <v>260</v>
      </c>
      <c r="F251" s="258"/>
      <c r="G251" s="258"/>
      <c r="H251" s="268" t="s">
        <v>234</v>
      </c>
      <c r="I251" s="268"/>
      <c r="J251" s="268" t="s">
        <v>235</v>
      </c>
      <c r="K251" s="268"/>
      <c r="L251" s="268" t="s">
        <v>244</v>
      </c>
      <c r="M251" s="268"/>
      <c r="N251" s="268" t="s">
        <v>245</v>
      </c>
      <c r="O251" s="268"/>
      <c r="P251" s="268" t="s">
        <v>246</v>
      </c>
      <c r="Q251" s="268"/>
      <c r="R251" s="268" t="s">
        <v>247</v>
      </c>
      <c r="S251" s="268"/>
    </row>
    <row r="252" spans="1:21">
      <c r="B252" s="297" t="s">
        <v>263</v>
      </c>
      <c r="C252" s="298"/>
      <c r="D252" s="107" t="s">
        <v>118</v>
      </c>
      <c r="E252" s="188" t="s">
        <v>264</v>
      </c>
      <c r="F252" s="188"/>
      <c r="G252" s="188"/>
      <c r="H252" s="269">
        <f>'2B Industria chimică'!H110</f>
        <v>15</v>
      </c>
      <c r="I252" s="269"/>
      <c r="J252" s="269">
        <f>'2B Industria chimică'!J110</f>
        <v>13</v>
      </c>
      <c r="K252" s="269"/>
      <c r="L252" s="269">
        <v>4.4999999999999998E-2</v>
      </c>
      <c r="M252" s="269"/>
      <c r="N252" s="269">
        <f>H252*L252</f>
        <v>0.67499999999999993</v>
      </c>
      <c r="O252" s="269"/>
      <c r="P252" s="269">
        <f>J252*L252</f>
        <v>0.58499999999999996</v>
      </c>
      <c r="Q252" s="269"/>
      <c r="R252" s="269">
        <f>N252-P252</f>
        <v>8.9999999999999969E-2</v>
      </c>
      <c r="S252" s="269"/>
    </row>
    <row r="253" spans="1:21">
      <c r="B253" s="299"/>
      <c r="C253" s="300"/>
      <c r="D253" s="107" t="s">
        <v>118</v>
      </c>
      <c r="E253" s="188" t="s">
        <v>265</v>
      </c>
      <c r="F253" s="188"/>
      <c r="G253" s="188"/>
      <c r="H253" s="269">
        <f>'2B Industria chimică'!H111</f>
        <v>12</v>
      </c>
      <c r="I253" s="269"/>
      <c r="J253" s="269">
        <f>'2B Industria chimică'!J111</f>
        <v>11</v>
      </c>
      <c r="K253" s="269"/>
      <c r="L253" s="269">
        <v>7.0000000000000001E-3</v>
      </c>
      <c r="M253" s="269"/>
      <c r="N253" s="269">
        <f t="shared" ref="N253:N260" si="75">H253*L253</f>
        <v>8.4000000000000005E-2</v>
      </c>
      <c r="O253" s="269"/>
      <c r="P253" s="269">
        <f t="shared" ref="P253:P260" si="76">J253*L253</f>
        <v>7.6999999999999999E-2</v>
      </c>
      <c r="Q253" s="269"/>
      <c r="R253" s="269">
        <f t="shared" ref="R253:R260" si="77">N253-P253</f>
        <v>7.0000000000000062E-3</v>
      </c>
      <c r="S253" s="269"/>
    </row>
    <row r="254" spans="1:21">
      <c r="B254" s="299"/>
      <c r="C254" s="300"/>
      <c r="D254" s="107" t="s">
        <v>118</v>
      </c>
      <c r="E254" s="188" t="s">
        <v>266</v>
      </c>
      <c r="F254" s="188"/>
      <c r="G254" s="188"/>
      <c r="H254" s="269">
        <f>'2B Industria chimică'!H112</f>
        <v>7</v>
      </c>
      <c r="I254" s="269"/>
      <c r="J254" s="269">
        <f>'2B Industria chimică'!J112</f>
        <v>3</v>
      </c>
      <c r="K254" s="269"/>
      <c r="L254" s="269">
        <v>3.5000000000000001E-3</v>
      </c>
      <c r="M254" s="269"/>
      <c r="N254" s="269">
        <f t="shared" si="75"/>
        <v>2.4500000000000001E-2</v>
      </c>
      <c r="O254" s="269"/>
      <c r="P254" s="269">
        <f t="shared" si="76"/>
        <v>1.0500000000000001E-2</v>
      </c>
      <c r="Q254" s="269"/>
      <c r="R254" s="269">
        <f t="shared" si="77"/>
        <v>1.4E-2</v>
      </c>
      <c r="S254" s="269"/>
    </row>
    <row r="255" spans="1:21">
      <c r="B255" s="299"/>
      <c r="C255" s="300"/>
      <c r="D255" s="107" t="s">
        <v>118</v>
      </c>
      <c r="E255" s="188" t="s">
        <v>267</v>
      </c>
      <c r="F255" s="188"/>
      <c r="G255" s="188"/>
      <c r="H255" s="269">
        <f>'2B Industria chimică'!H113</f>
        <v>14</v>
      </c>
      <c r="I255" s="269"/>
      <c r="J255" s="269">
        <f>'2B Industria chimică'!J113</f>
        <v>12</v>
      </c>
      <c r="K255" s="269"/>
      <c r="L255" s="269">
        <v>2.5000000000000001E-3</v>
      </c>
      <c r="M255" s="269"/>
      <c r="N255" s="269">
        <f t="shared" si="75"/>
        <v>3.5000000000000003E-2</v>
      </c>
      <c r="O255" s="269"/>
      <c r="P255" s="269">
        <f t="shared" si="76"/>
        <v>0.03</v>
      </c>
      <c r="Q255" s="269"/>
      <c r="R255" s="269">
        <f t="shared" si="77"/>
        <v>5.0000000000000044E-3</v>
      </c>
      <c r="S255" s="269"/>
    </row>
    <row r="256" spans="1:21">
      <c r="B256" s="299"/>
      <c r="C256" s="300"/>
      <c r="D256" s="107" t="s">
        <v>118</v>
      </c>
      <c r="E256" s="188" t="s">
        <v>268</v>
      </c>
      <c r="F256" s="188"/>
      <c r="G256" s="188"/>
      <c r="H256" s="269">
        <f>'2B Industria chimică'!H114</f>
        <v>10</v>
      </c>
      <c r="I256" s="269"/>
      <c r="J256" s="269">
        <f>'2B Industria chimică'!J114</f>
        <v>8</v>
      </c>
      <c r="K256" s="269"/>
      <c r="L256" s="269">
        <v>1.5E-3</v>
      </c>
      <c r="M256" s="269"/>
      <c r="N256" s="269">
        <f t="shared" si="75"/>
        <v>1.4999999999999999E-2</v>
      </c>
      <c r="O256" s="269"/>
      <c r="P256" s="269">
        <f t="shared" si="76"/>
        <v>1.2E-2</v>
      </c>
      <c r="Q256" s="269"/>
      <c r="R256" s="269">
        <f t="shared" si="77"/>
        <v>2.9999999999999992E-3</v>
      </c>
      <c r="S256" s="269"/>
    </row>
    <row r="257" spans="2:21">
      <c r="B257" s="299"/>
      <c r="C257" s="300"/>
      <c r="D257" s="107" t="s">
        <v>118</v>
      </c>
      <c r="E257" s="188" t="s">
        <v>269</v>
      </c>
      <c r="F257" s="188"/>
      <c r="G257" s="188"/>
      <c r="H257" s="269">
        <f>'2B Industria chimică'!H115</f>
        <v>5</v>
      </c>
      <c r="I257" s="269"/>
      <c r="J257" s="269">
        <f>'2B Industria chimică'!J115</f>
        <v>2</v>
      </c>
      <c r="K257" s="269"/>
      <c r="L257" s="269">
        <v>5.44E-4</v>
      </c>
      <c r="M257" s="269"/>
      <c r="N257" s="269">
        <f t="shared" si="75"/>
        <v>2.7200000000000002E-3</v>
      </c>
      <c r="O257" s="269"/>
      <c r="P257" s="269">
        <f t="shared" si="76"/>
        <v>1.088E-3</v>
      </c>
      <c r="Q257" s="269"/>
      <c r="R257" s="269">
        <f t="shared" si="77"/>
        <v>1.6320000000000002E-3</v>
      </c>
      <c r="S257" s="269"/>
    </row>
    <row r="258" spans="2:21">
      <c r="B258" s="299"/>
      <c r="C258" s="300"/>
      <c r="D258" s="107" t="s">
        <v>118</v>
      </c>
      <c r="E258" s="206" t="s">
        <v>270</v>
      </c>
      <c r="F258" s="296"/>
      <c r="G258" s="207"/>
      <c r="H258" s="269">
        <f>'2B Industria chimică'!H116</f>
        <v>17</v>
      </c>
      <c r="I258" s="269"/>
      <c r="J258" s="269">
        <f>'2B Industria chimică'!J116</f>
        <v>16</v>
      </c>
      <c r="K258" s="269"/>
      <c r="L258" s="269">
        <v>2.3E-5</v>
      </c>
      <c r="M258" s="269"/>
      <c r="N258" s="269">
        <f t="shared" si="75"/>
        <v>3.9100000000000002E-4</v>
      </c>
      <c r="O258" s="269"/>
      <c r="P258" s="269">
        <f t="shared" si="76"/>
        <v>3.68E-4</v>
      </c>
      <c r="Q258" s="269"/>
      <c r="R258" s="269">
        <f t="shared" si="77"/>
        <v>2.3000000000000017E-5</v>
      </c>
      <c r="S258" s="269"/>
    </row>
    <row r="259" spans="2:21">
      <c r="B259" s="299"/>
      <c r="C259" s="300"/>
      <c r="D259" s="107" t="s">
        <v>118</v>
      </c>
      <c r="E259" s="206" t="s">
        <v>271</v>
      </c>
      <c r="F259" s="296"/>
      <c r="G259" s="207"/>
      <c r="H259" s="269">
        <f>'2B Industria chimică'!H117</f>
        <v>7</v>
      </c>
      <c r="I259" s="269"/>
      <c r="J259" s="269">
        <f>'2B Industria chimică'!J117</f>
        <v>3</v>
      </c>
      <c r="K259" s="269"/>
      <c r="L259" s="269">
        <v>4.6999999999999999E-4</v>
      </c>
      <c r="M259" s="269"/>
      <c r="N259" s="269">
        <f t="shared" si="75"/>
        <v>3.29E-3</v>
      </c>
      <c r="O259" s="269"/>
      <c r="P259" s="269">
        <f t="shared" si="76"/>
        <v>1.41E-3</v>
      </c>
      <c r="Q259" s="269"/>
      <c r="R259" s="269">
        <f t="shared" si="77"/>
        <v>1.8799999999999999E-3</v>
      </c>
      <c r="S259" s="269"/>
    </row>
    <row r="260" spans="2:21">
      <c r="B260" s="301"/>
      <c r="C260" s="302"/>
      <c r="D260" s="107" t="s">
        <v>118</v>
      </c>
      <c r="E260" s="188" t="s">
        <v>272</v>
      </c>
      <c r="F260" s="188"/>
      <c r="G260" s="188"/>
      <c r="H260" s="269">
        <f>'2B Industria chimică'!H118</f>
        <v>20</v>
      </c>
      <c r="I260" s="269"/>
      <c r="J260" s="269">
        <f>'2B Industria chimică'!J118</f>
        <v>15</v>
      </c>
      <c r="K260" s="269"/>
      <c r="L260" s="269">
        <v>5.4000000000000001E-4</v>
      </c>
      <c r="M260" s="269"/>
      <c r="N260" s="269">
        <f t="shared" si="75"/>
        <v>1.0800000000000001E-2</v>
      </c>
      <c r="O260" s="269"/>
      <c r="P260" s="269">
        <f t="shared" si="76"/>
        <v>8.0999999999999996E-3</v>
      </c>
      <c r="Q260" s="269"/>
      <c r="R260" s="269">
        <f t="shared" si="77"/>
        <v>2.700000000000001E-3</v>
      </c>
      <c r="S260" s="269"/>
    </row>
    <row r="262" spans="2:21">
      <c r="B262" s="8" t="s">
        <v>100</v>
      </c>
    </row>
    <row r="264" spans="2:21">
      <c r="B264" s="229" t="s">
        <v>101</v>
      </c>
      <c r="C264" s="230"/>
      <c r="D264" s="231"/>
      <c r="E264" s="238" t="s">
        <v>37</v>
      </c>
      <c r="F264" s="241" t="s">
        <v>102</v>
      </c>
      <c r="G264" s="241" t="s">
        <v>103</v>
      </c>
      <c r="H264" s="244" t="s">
        <v>104</v>
      </c>
      <c r="I264" s="245"/>
      <c r="J264" s="245"/>
      <c r="K264" s="245"/>
      <c r="L264" s="245"/>
      <c r="M264" s="246"/>
      <c r="N264" s="241" t="s">
        <v>105</v>
      </c>
      <c r="O264" s="247" t="s">
        <v>106</v>
      </c>
      <c r="P264" s="248"/>
      <c r="Q264" s="249" t="s">
        <v>107</v>
      </c>
      <c r="R264" s="247" t="s">
        <v>108</v>
      </c>
      <c r="S264" s="252"/>
      <c r="T264" s="248"/>
      <c r="U264" s="249" t="s">
        <v>109</v>
      </c>
    </row>
    <row r="265" spans="2:21" ht="18">
      <c r="B265" s="232"/>
      <c r="C265" s="233"/>
      <c r="D265" s="234"/>
      <c r="E265" s="239"/>
      <c r="F265" s="242"/>
      <c r="G265" s="242"/>
      <c r="H265" s="254" t="s">
        <v>110</v>
      </c>
      <c r="I265" s="254"/>
      <c r="J265" s="254" t="s">
        <v>111</v>
      </c>
      <c r="K265" s="254"/>
      <c r="L265" s="254" t="s">
        <v>112</v>
      </c>
      <c r="M265" s="254"/>
      <c r="N265" s="242"/>
      <c r="O265" s="241" t="s">
        <v>113</v>
      </c>
      <c r="P265" s="241" t="s">
        <v>114</v>
      </c>
      <c r="Q265" s="250"/>
      <c r="R265" s="249" t="s">
        <v>115</v>
      </c>
      <c r="S265" s="249" t="s">
        <v>116</v>
      </c>
      <c r="T265" s="249" t="s">
        <v>117</v>
      </c>
      <c r="U265" s="250"/>
    </row>
    <row r="266" spans="2:21">
      <c r="B266" s="235"/>
      <c r="C266" s="236"/>
      <c r="D266" s="237"/>
      <c r="E266" s="240"/>
      <c r="F266" s="243"/>
      <c r="G266" s="243"/>
      <c r="H266" s="55" t="s">
        <v>113</v>
      </c>
      <c r="I266" s="56" t="s">
        <v>114</v>
      </c>
      <c r="J266" s="55" t="s">
        <v>113</v>
      </c>
      <c r="K266" s="56" t="s">
        <v>114</v>
      </c>
      <c r="L266" s="55" t="s">
        <v>113</v>
      </c>
      <c r="M266" s="56" t="s">
        <v>114</v>
      </c>
      <c r="N266" s="243"/>
      <c r="O266" s="243"/>
      <c r="P266" s="243"/>
      <c r="Q266" s="251"/>
      <c r="R266" s="251"/>
      <c r="S266" s="251"/>
      <c r="T266" s="251"/>
      <c r="U266" s="251"/>
    </row>
    <row r="267" spans="2:21">
      <c r="B267" s="168" t="s">
        <v>122</v>
      </c>
      <c r="C267" s="180"/>
      <c r="D267" s="169"/>
      <c r="E267" s="100" t="s">
        <v>118</v>
      </c>
      <c r="F267" s="62">
        <f>'2B Industria chimică'!H125</f>
        <v>15</v>
      </c>
      <c r="G267" s="106" t="s">
        <v>119</v>
      </c>
      <c r="H267" s="106" t="s">
        <v>120</v>
      </c>
      <c r="I267" s="102">
        <v>25.8</v>
      </c>
      <c r="J267" s="100" t="s">
        <v>120</v>
      </c>
      <c r="K267" s="102">
        <v>2.7272700000000001E-4</v>
      </c>
      <c r="L267" s="100" t="s">
        <v>120</v>
      </c>
      <c r="M267" s="102">
        <v>4.0909099999999999E-4</v>
      </c>
      <c r="N267" s="58">
        <v>1</v>
      </c>
      <c r="O267" s="102" t="s">
        <v>120</v>
      </c>
      <c r="P267" s="102">
        <v>2.58E-2</v>
      </c>
      <c r="Q267" s="57">
        <f t="shared" ref="Q267:Q268" si="78">F267*P267</f>
        <v>0.38700000000000001</v>
      </c>
      <c r="R267" s="59">
        <f t="shared" ref="R267:R268" si="79">Q267*N267*I267</f>
        <v>9.9846000000000004</v>
      </c>
      <c r="S267" s="60">
        <f t="shared" ref="S267:S268" si="80">Q267*K267</f>
        <v>1.0554534900000001E-4</v>
      </c>
      <c r="T267" s="61">
        <f t="shared" ref="T267:T268" si="81">Q267*M267</f>
        <v>1.5831821700000001E-4</v>
      </c>
      <c r="U267" s="59">
        <f t="shared" ref="U267:U268" si="82">R267+(S267*25)+(T267*298)</f>
        <v>10.034417462391001</v>
      </c>
    </row>
    <row r="268" spans="2:21">
      <c r="B268" s="168" t="s">
        <v>38</v>
      </c>
      <c r="C268" s="180"/>
      <c r="D268" s="169"/>
      <c r="E268" s="100" t="s">
        <v>118</v>
      </c>
      <c r="F268" s="62">
        <f>'2B Industria chimică'!H126*0.7/1000</f>
        <v>14</v>
      </c>
      <c r="G268" s="106" t="s">
        <v>119</v>
      </c>
      <c r="H268" s="58" t="s">
        <v>120</v>
      </c>
      <c r="I268" s="102">
        <v>15.3</v>
      </c>
      <c r="J268" s="100" t="s">
        <v>120</v>
      </c>
      <c r="K268" s="102">
        <v>2.7272700000000001E-4</v>
      </c>
      <c r="L268" s="100" t="s">
        <v>120</v>
      </c>
      <c r="M268" s="102">
        <v>4.0909099999999999E-4</v>
      </c>
      <c r="N268" s="58">
        <v>1</v>
      </c>
      <c r="O268" s="102" t="s">
        <v>121</v>
      </c>
      <c r="P268" s="102">
        <v>3.3860000000000001E-2</v>
      </c>
      <c r="Q268" s="57">
        <f t="shared" si="78"/>
        <v>0.47404000000000002</v>
      </c>
      <c r="R268" s="59">
        <f t="shared" si="79"/>
        <v>7.2528120000000005</v>
      </c>
      <c r="S268" s="60">
        <f t="shared" si="80"/>
        <v>1.2928350708000001E-4</v>
      </c>
      <c r="T268" s="61">
        <f t="shared" si="81"/>
        <v>1.9392549763999999E-4</v>
      </c>
      <c r="U268" s="59">
        <f t="shared" si="82"/>
        <v>7.31383388597372</v>
      </c>
    </row>
    <row r="270" spans="2:21" ht="45">
      <c r="B270" s="255" t="s">
        <v>101</v>
      </c>
      <c r="C270" s="256"/>
      <c r="D270" s="257"/>
      <c r="E270" s="105" t="s">
        <v>37</v>
      </c>
      <c r="F270" s="258" t="s">
        <v>102</v>
      </c>
      <c r="G270" s="258"/>
      <c r="H270" s="258"/>
      <c r="I270" s="104" t="s">
        <v>124</v>
      </c>
      <c r="J270" s="253" t="s">
        <v>125</v>
      </c>
      <c r="K270" s="253"/>
    </row>
    <row r="271" spans="2:21">
      <c r="B271" s="259" t="s">
        <v>40</v>
      </c>
      <c r="C271" s="260"/>
      <c r="D271" s="261"/>
      <c r="E271" s="100" t="s">
        <v>44</v>
      </c>
      <c r="F271" s="166">
        <f>'2B Industria chimică'!H124</f>
        <v>200</v>
      </c>
      <c r="G271" s="166"/>
      <c r="H271" s="166"/>
      <c r="I271" s="100">
        <v>0.38059999999999999</v>
      </c>
      <c r="J271" s="166">
        <f>F271*I271</f>
        <v>76.12</v>
      </c>
      <c r="K271" s="166"/>
    </row>
    <row r="273" spans="2:22">
      <c r="B273" s="8" t="s">
        <v>126</v>
      </c>
    </row>
    <row r="275" spans="2:22">
      <c r="B275" s="229" t="s">
        <v>101</v>
      </c>
      <c r="C275" s="230"/>
      <c r="D275" s="231"/>
      <c r="E275" s="238" t="s">
        <v>37</v>
      </c>
      <c r="F275" s="241" t="s">
        <v>102</v>
      </c>
      <c r="G275" s="241" t="s">
        <v>103</v>
      </c>
      <c r="H275" s="244" t="s">
        <v>104</v>
      </c>
      <c r="I275" s="245"/>
      <c r="J275" s="245"/>
      <c r="K275" s="245"/>
      <c r="L275" s="245"/>
      <c r="M275" s="246"/>
      <c r="N275" s="241" t="s">
        <v>105</v>
      </c>
      <c r="O275" s="247" t="s">
        <v>106</v>
      </c>
      <c r="P275" s="248"/>
      <c r="Q275" s="249" t="s">
        <v>107</v>
      </c>
      <c r="R275" s="247" t="s">
        <v>127</v>
      </c>
      <c r="S275" s="252"/>
      <c r="T275" s="248"/>
      <c r="U275" s="253" t="s">
        <v>128</v>
      </c>
      <c r="V275" s="253" t="s">
        <v>109</v>
      </c>
    </row>
    <row r="276" spans="2:22" ht="18">
      <c r="B276" s="232"/>
      <c r="C276" s="233"/>
      <c r="D276" s="234"/>
      <c r="E276" s="239"/>
      <c r="F276" s="242"/>
      <c r="G276" s="242"/>
      <c r="H276" s="254" t="s">
        <v>110</v>
      </c>
      <c r="I276" s="254"/>
      <c r="J276" s="254" t="s">
        <v>111</v>
      </c>
      <c r="K276" s="254"/>
      <c r="L276" s="254" t="s">
        <v>112</v>
      </c>
      <c r="M276" s="254"/>
      <c r="N276" s="242"/>
      <c r="O276" s="241" t="s">
        <v>113</v>
      </c>
      <c r="P276" s="241" t="s">
        <v>114</v>
      </c>
      <c r="Q276" s="250"/>
      <c r="R276" s="249" t="s">
        <v>115</v>
      </c>
      <c r="S276" s="249" t="s">
        <v>116</v>
      </c>
      <c r="T276" s="249" t="s">
        <v>117</v>
      </c>
      <c r="U276" s="253"/>
      <c r="V276" s="253"/>
    </row>
    <row r="277" spans="2:22">
      <c r="B277" s="235"/>
      <c r="C277" s="236"/>
      <c r="D277" s="237"/>
      <c r="E277" s="240"/>
      <c r="F277" s="243"/>
      <c r="G277" s="243"/>
      <c r="H277" s="55" t="s">
        <v>113</v>
      </c>
      <c r="I277" s="56" t="s">
        <v>114</v>
      </c>
      <c r="J277" s="55" t="s">
        <v>113</v>
      </c>
      <c r="K277" s="56" t="s">
        <v>114</v>
      </c>
      <c r="L277" s="55" t="s">
        <v>113</v>
      </c>
      <c r="M277" s="56" t="s">
        <v>114</v>
      </c>
      <c r="N277" s="243"/>
      <c r="O277" s="243"/>
      <c r="P277" s="243"/>
      <c r="Q277" s="251"/>
      <c r="R277" s="251"/>
      <c r="S277" s="251"/>
      <c r="T277" s="251"/>
      <c r="U277" s="253"/>
      <c r="V277" s="253"/>
    </row>
    <row r="278" spans="2:22">
      <c r="B278" s="168" t="s">
        <v>122</v>
      </c>
      <c r="C278" s="180"/>
      <c r="D278" s="169"/>
      <c r="E278" s="100" t="s">
        <v>118</v>
      </c>
      <c r="F278" s="62">
        <f>'2B Industria chimică'!F133</f>
        <v>10</v>
      </c>
      <c r="G278" s="106" t="s">
        <v>119</v>
      </c>
      <c r="H278" s="106" t="s">
        <v>120</v>
      </c>
      <c r="I278" s="102">
        <v>25.8</v>
      </c>
      <c r="J278" s="100" t="s">
        <v>120</v>
      </c>
      <c r="K278" s="102">
        <v>2.7272700000000001E-4</v>
      </c>
      <c r="L278" s="100" t="s">
        <v>120</v>
      </c>
      <c r="M278" s="102">
        <v>4.0909099999999999E-4</v>
      </c>
      <c r="N278" s="58">
        <v>1</v>
      </c>
      <c r="O278" s="102" t="s">
        <v>120</v>
      </c>
      <c r="P278" s="102">
        <v>2.58E-2</v>
      </c>
      <c r="Q278" s="57">
        <f t="shared" ref="Q278" si="83">F278*P278</f>
        <v>0.25800000000000001</v>
      </c>
      <c r="R278" s="59">
        <f t="shared" ref="R278:R279" si="84">Q278*N278*I278</f>
        <v>6.6564000000000005</v>
      </c>
      <c r="S278" s="60">
        <f t="shared" ref="S278:S279" si="85">Q278*K278</f>
        <v>7.0363566000000005E-5</v>
      </c>
      <c r="T278" s="61">
        <f t="shared" ref="T278:T279" si="86">Q278*M278</f>
        <v>1.0554547799999999E-4</v>
      </c>
      <c r="U278" s="59">
        <f t="shared" ref="U278:U279" si="87">R278+(S278*25)+(T278*298)</f>
        <v>6.6896116415940003</v>
      </c>
      <c r="V278" s="227">
        <f>U278-U279</f>
        <v>2.7089999999999996</v>
      </c>
    </row>
    <row r="279" spans="2:22">
      <c r="B279" s="168" t="s">
        <v>38</v>
      </c>
      <c r="C279" s="180"/>
      <c r="D279" s="169"/>
      <c r="E279" s="100" t="s">
        <v>118</v>
      </c>
      <c r="F279" s="62">
        <f>Q279/P279</f>
        <v>7.6196101594802128</v>
      </c>
      <c r="G279" s="106" t="s">
        <v>119</v>
      </c>
      <c r="H279" s="58" t="s">
        <v>120</v>
      </c>
      <c r="I279" s="102">
        <v>15.3</v>
      </c>
      <c r="J279" s="100" t="s">
        <v>120</v>
      </c>
      <c r="K279" s="102">
        <v>2.7272700000000001E-4</v>
      </c>
      <c r="L279" s="100" t="s">
        <v>120</v>
      </c>
      <c r="M279" s="102">
        <v>4.0909099999999999E-4</v>
      </c>
      <c r="N279" s="58">
        <v>1</v>
      </c>
      <c r="O279" s="102" t="s">
        <v>121</v>
      </c>
      <c r="P279" s="102">
        <v>3.3860000000000001E-2</v>
      </c>
      <c r="Q279" s="57">
        <f>Q278</f>
        <v>0.25800000000000001</v>
      </c>
      <c r="R279" s="59">
        <f t="shared" si="84"/>
        <v>3.9474000000000005</v>
      </c>
      <c r="S279" s="60">
        <f t="shared" si="85"/>
        <v>7.0363566000000005E-5</v>
      </c>
      <c r="T279" s="61">
        <f t="shared" si="86"/>
        <v>1.0554547799999999E-4</v>
      </c>
      <c r="U279" s="59">
        <f t="shared" si="87"/>
        <v>3.9806116415940007</v>
      </c>
      <c r="V279" s="228"/>
    </row>
    <row r="281" spans="2:22">
      <c r="B281" s="8" t="s">
        <v>129</v>
      </c>
    </row>
    <row r="283" spans="2:22">
      <c r="B283" s="229" t="s">
        <v>101</v>
      </c>
      <c r="C283" s="230"/>
      <c r="D283" s="231"/>
      <c r="E283" s="238" t="s">
        <v>37</v>
      </c>
      <c r="F283" s="241" t="s">
        <v>102</v>
      </c>
      <c r="G283" s="241" t="s">
        <v>103</v>
      </c>
      <c r="H283" s="244" t="s">
        <v>104</v>
      </c>
      <c r="I283" s="245"/>
      <c r="J283" s="245"/>
      <c r="K283" s="245"/>
      <c r="L283" s="245"/>
      <c r="M283" s="246"/>
      <c r="N283" s="241" t="s">
        <v>105</v>
      </c>
      <c r="O283" s="247" t="s">
        <v>106</v>
      </c>
      <c r="P283" s="248"/>
      <c r="Q283" s="249" t="s">
        <v>107</v>
      </c>
      <c r="R283" s="247" t="s">
        <v>108</v>
      </c>
      <c r="S283" s="252"/>
      <c r="T283" s="248"/>
      <c r="U283" s="253" t="s">
        <v>109</v>
      </c>
    </row>
    <row r="284" spans="2:22" ht="18">
      <c r="B284" s="232"/>
      <c r="C284" s="233"/>
      <c r="D284" s="234"/>
      <c r="E284" s="239"/>
      <c r="F284" s="242"/>
      <c r="G284" s="242"/>
      <c r="H284" s="254" t="s">
        <v>110</v>
      </c>
      <c r="I284" s="254"/>
      <c r="J284" s="254" t="s">
        <v>111</v>
      </c>
      <c r="K284" s="254"/>
      <c r="L284" s="254" t="s">
        <v>112</v>
      </c>
      <c r="M284" s="254"/>
      <c r="N284" s="242"/>
      <c r="O284" s="241" t="s">
        <v>113</v>
      </c>
      <c r="P284" s="241" t="s">
        <v>114</v>
      </c>
      <c r="Q284" s="250"/>
      <c r="R284" s="249" t="s">
        <v>115</v>
      </c>
      <c r="S284" s="249" t="s">
        <v>116</v>
      </c>
      <c r="T284" s="249" t="s">
        <v>117</v>
      </c>
      <c r="U284" s="253"/>
    </row>
    <row r="285" spans="2:22">
      <c r="B285" s="235"/>
      <c r="C285" s="236"/>
      <c r="D285" s="237"/>
      <c r="E285" s="240"/>
      <c r="F285" s="243"/>
      <c r="G285" s="243"/>
      <c r="H285" s="55" t="s">
        <v>113</v>
      </c>
      <c r="I285" s="56" t="s">
        <v>114</v>
      </c>
      <c r="J285" s="55" t="s">
        <v>113</v>
      </c>
      <c r="K285" s="56" t="s">
        <v>114</v>
      </c>
      <c r="L285" s="55" t="s">
        <v>113</v>
      </c>
      <c r="M285" s="56" t="s">
        <v>114</v>
      </c>
      <c r="N285" s="243"/>
      <c r="O285" s="243"/>
      <c r="P285" s="243"/>
      <c r="Q285" s="251"/>
      <c r="R285" s="251"/>
      <c r="S285" s="251"/>
      <c r="T285" s="251"/>
      <c r="U285" s="253"/>
    </row>
    <row r="286" spans="2:22">
      <c r="B286" s="168"/>
      <c r="C286" s="180"/>
      <c r="D286" s="169"/>
      <c r="E286" s="100"/>
      <c r="F286" s="62"/>
      <c r="G286" s="106"/>
      <c r="H286" s="106"/>
      <c r="I286" s="102"/>
      <c r="J286" s="100"/>
      <c r="K286" s="102"/>
      <c r="L286" s="100"/>
      <c r="M286" s="102"/>
      <c r="N286" s="58"/>
      <c r="O286" s="102"/>
      <c r="P286" s="102"/>
      <c r="Q286" s="57"/>
      <c r="R286" s="59"/>
      <c r="S286" s="60"/>
      <c r="T286" s="61"/>
      <c r="U286" s="59"/>
    </row>
    <row r="287" spans="2:22">
      <c r="B287" s="168"/>
      <c r="C287" s="180"/>
      <c r="D287" s="169"/>
      <c r="E287" s="100"/>
      <c r="F287" s="62"/>
      <c r="G287" s="106"/>
      <c r="H287" s="58"/>
      <c r="I287" s="102"/>
      <c r="J287" s="100"/>
      <c r="K287" s="102"/>
      <c r="L287" s="100"/>
      <c r="M287" s="102"/>
      <c r="N287" s="58"/>
      <c r="O287" s="102"/>
      <c r="P287" s="102"/>
      <c r="Q287" s="57"/>
      <c r="R287" s="59"/>
      <c r="S287" s="60"/>
      <c r="T287" s="61"/>
      <c r="U287" s="59"/>
    </row>
    <row r="289" spans="1:22" s="75" customFormat="1">
      <c r="A289" s="76" t="s">
        <v>375</v>
      </c>
      <c r="B289" s="75" t="s">
        <v>307</v>
      </c>
    </row>
    <row r="291" spans="1:22">
      <c r="B291" s="8" t="s">
        <v>100</v>
      </c>
    </row>
    <row r="293" spans="1:22">
      <c r="B293" s="229" t="s">
        <v>101</v>
      </c>
      <c r="C293" s="230"/>
      <c r="D293" s="231"/>
      <c r="E293" s="238" t="s">
        <v>37</v>
      </c>
      <c r="F293" s="241" t="s">
        <v>102</v>
      </c>
      <c r="G293" s="241" t="s">
        <v>103</v>
      </c>
      <c r="H293" s="244" t="s">
        <v>104</v>
      </c>
      <c r="I293" s="245"/>
      <c r="J293" s="245"/>
      <c r="K293" s="245"/>
      <c r="L293" s="245"/>
      <c r="M293" s="246"/>
      <c r="N293" s="241" t="s">
        <v>105</v>
      </c>
      <c r="O293" s="247" t="s">
        <v>106</v>
      </c>
      <c r="P293" s="248"/>
      <c r="Q293" s="249" t="s">
        <v>107</v>
      </c>
      <c r="R293" s="247" t="s">
        <v>108</v>
      </c>
      <c r="S293" s="252"/>
      <c r="T293" s="248"/>
      <c r="U293" s="249" t="s">
        <v>109</v>
      </c>
    </row>
    <row r="294" spans="1:22" ht="18">
      <c r="B294" s="232"/>
      <c r="C294" s="233"/>
      <c r="D294" s="234"/>
      <c r="E294" s="239"/>
      <c r="F294" s="242"/>
      <c r="G294" s="242"/>
      <c r="H294" s="254" t="s">
        <v>110</v>
      </c>
      <c r="I294" s="254"/>
      <c r="J294" s="254" t="s">
        <v>111</v>
      </c>
      <c r="K294" s="254"/>
      <c r="L294" s="254" t="s">
        <v>112</v>
      </c>
      <c r="M294" s="254"/>
      <c r="N294" s="242"/>
      <c r="O294" s="241" t="s">
        <v>113</v>
      </c>
      <c r="P294" s="241" t="s">
        <v>114</v>
      </c>
      <c r="Q294" s="250"/>
      <c r="R294" s="249" t="s">
        <v>115</v>
      </c>
      <c r="S294" s="249" t="s">
        <v>116</v>
      </c>
      <c r="T294" s="249" t="s">
        <v>117</v>
      </c>
      <c r="U294" s="250"/>
    </row>
    <row r="295" spans="1:22">
      <c r="B295" s="235"/>
      <c r="C295" s="236"/>
      <c r="D295" s="237"/>
      <c r="E295" s="240"/>
      <c r="F295" s="243"/>
      <c r="G295" s="243"/>
      <c r="H295" s="55" t="s">
        <v>113</v>
      </c>
      <c r="I295" s="56" t="s">
        <v>114</v>
      </c>
      <c r="J295" s="55" t="s">
        <v>113</v>
      </c>
      <c r="K295" s="56" t="s">
        <v>114</v>
      </c>
      <c r="L295" s="55" t="s">
        <v>113</v>
      </c>
      <c r="M295" s="56" t="s">
        <v>114</v>
      </c>
      <c r="N295" s="243"/>
      <c r="O295" s="243"/>
      <c r="P295" s="243"/>
      <c r="Q295" s="251"/>
      <c r="R295" s="251"/>
      <c r="S295" s="251"/>
      <c r="T295" s="251"/>
      <c r="U295" s="251"/>
    </row>
    <row r="296" spans="1:22">
      <c r="B296" s="168" t="s">
        <v>122</v>
      </c>
      <c r="C296" s="180"/>
      <c r="D296" s="169"/>
      <c r="E296" s="108" t="s">
        <v>118</v>
      </c>
      <c r="F296" s="62">
        <f>'2C Producerea metalelor '!H17</f>
        <v>15</v>
      </c>
      <c r="G296" s="114" t="s">
        <v>119</v>
      </c>
      <c r="H296" s="114" t="s">
        <v>120</v>
      </c>
      <c r="I296" s="111">
        <v>25.8</v>
      </c>
      <c r="J296" s="108" t="s">
        <v>120</v>
      </c>
      <c r="K296" s="111">
        <v>2.7272700000000001E-4</v>
      </c>
      <c r="L296" s="108" t="s">
        <v>120</v>
      </c>
      <c r="M296" s="111">
        <v>4.0909099999999999E-4</v>
      </c>
      <c r="N296" s="58">
        <v>1</v>
      </c>
      <c r="O296" s="111" t="s">
        <v>120</v>
      </c>
      <c r="P296" s="111">
        <v>2.58E-2</v>
      </c>
      <c r="Q296" s="57">
        <f t="shared" ref="Q296:Q297" si="88">F296*P296</f>
        <v>0.38700000000000001</v>
      </c>
      <c r="R296" s="59">
        <f t="shared" ref="R296:R297" si="89">Q296*N296*I296</f>
        <v>9.9846000000000004</v>
      </c>
      <c r="S296" s="60">
        <f t="shared" ref="S296:S297" si="90">Q296*K296</f>
        <v>1.0554534900000001E-4</v>
      </c>
      <c r="T296" s="61">
        <f t="shared" ref="T296:T297" si="91">Q296*M296</f>
        <v>1.5831821700000001E-4</v>
      </c>
      <c r="U296" s="59">
        <f t="shared" ref="U296:U297" si="92">R296+(S296*25)+(T296*298)</f>
        <v>10.034417462391001</v>
      </c>
    </row>
    <row r="297" spans="1:22">
      <c r="B297" s="168" t="s">
        <v>38</v>
      </c>
      <c r="C297" s="180"/>
      <c r="D297" s="169"/>
      <c r="E297" s="108" t="s">
        <v>118</v>
      </c>
      <c r="F297" s="62">
        <f>'2C Producerea metalelor '!H18*0.7/1000</f>
        <v>14</v>
      </c>
      <c r="G297" s="114" t="s">
        <v>119</v>
      </c>
      <c r="H297" s="58" t="s">
        <v>120</v>
      </c>
      <c r="I297" s="111">
        <v>15.3</v>
      </c>
      <c r="J297" s="108" t="s">
        <v>120</v>
      </c>
      <c r="K297" s="111">
        <v>2.7272700000000001E-4</v>
      </c>
      <c r="L297" s="108" t="s">
        <v>120</v>
      </c>
      <c r="M297" s="111">
        <v>4.0909099999999999E-4</v>
      </c>
      <c r="N297" s="58">
        <v>1</v>
      </c>
      <c r="O297" s="111" t="s">
        <v>121</v>
      </c>
      <c r="P297" s="111">
        <v>3.3860000000000001E-2</v>
      </c>
      <c r="Q297" s="57">
        <f t="shared" si="88"/>
        <v>0.47404000000000002</v>
      </c>
      <c r="R297" s="59">
        <f t="shared" si="89"/>
        <v>7.2528120000000005</v>
      </c>
      <c r="S297" s="60">
        <f t="shared" si="90"/>
        <v>1.2928350708000001E-4</v>
      </c>
      <c r="T297" s="61">
        <f t="shared" si="91"/>
        <v>1.9392549763999999E-4</v>
      </c>
      <c r="U297" s="59">
        <f t="shared" si="92"/>
        <v>7.31383388597372</v>
      </c>
    </row>
    <row r="299" spans="1:22" ht="45">
      <c r="B299" s="255" t="s">
        <v>101</v>
      </c>
      <c r="C299" s="256"/>
      <c r="D299" s="257"/>
      <c r="E299" s="113" t="s">
        <v>37</v>
      </c>
      <c r="F299" s="258" t="s">
        <v>102</v>
      </c>
      <c r="G299" s="258"/>
      <c r="H299" s="258"/>
      <c r="I299" s="112" t="s">
        <v>124</v>
      </c>
      <c r="J299" s="253" t="s">
        <v>125</v>
      </c>
      <c r="K299" s="253"/>
    </row>
    <row r="300" spans="1:22">
      <c r="B300" s="259" t="s">
        <v>40</v>
      </c>
      <c r="C300" s="260"/>
      <c r="D300" s="261"/>
      <c r="E300" s="108" t="s">
        <v>44</v>
      </c>
      <c r="F300" s="166">
        <f>'2C Producerea metalelor '!H16</f>
        <v>200</v>
      </c>
      <c r="G300" s="166"/>
      <c r="H300" s="166"/>
      <c r="I300" s="108">
        <v>0.38059999999999999</v>
      </c>
      <c r="J300" s="166">
        <f>F300*I300</f>
        <v>76.12</v>
      </c>
      <c r="K300" s="166"/>
    </row>
    <row r="302" spans="1:22">
      <c r="B302" s="8" t="s">
        <v>126</v>
      </c>
    </row>
    <row r="304" spans="1:22">
      <c r="B304" s="229" t="s">
        <v>101</v>
      </c>
      <c r="C304" s="230"/>
      <c r="D304" s="231"/>
      <c r="E304" s="238" t="s">
        <v>37</v>
      </c>
      <c r="F304" s="241" t="s">
        <v>102</v>
      </c>
      <c r="G304" s="241" t="s">
        <v>103</v>
      </c>
      <c r="H304" s="244" t="s">
        <v>104</v>
      </c>
      <c r="I304" s="245"/>
      <c r="J304" s="245"/>
      <c r="K304" s="245"/>
      <c r="L304" s="245"/>
      <c r="M304" s="246"/>
      <c r="N304" s="241" t="s">
        <v>105</v>
      </c>
      <c r="O304" s="247" t="s">
        <v>106</v>
      </c>
      <c r="P304" s="248"/>
      <c r="Q304" s="249" t="s">
        <v>107</v>
      </c>
      <c r="R304" s="247" t="s">
        <v>127</v>
      </c>
      <c r="S304" s="252"/>
      <c r="T304" s="248"/>
      <c r="U304" s="253" t="s">
        <v>128</v>
      </c>
      <c r="V304" s="253" t="s">
        <v>109</v>
      </c>
    </row>
    <row r="305" spans="1:22" ht="18">
      <c r="B305" s="232"/>
      <c r="C305" s="233"/>
      <c r="D305" s="234"/>
      <c r="E305" s="239"/>
      <c r="F305" s="242"/>
      <c r="G305" s="242"/>
      <c r="H305" s="254" t="s">
        <v>110</v>
      </c>
      <c r="I305" s="254"/>
      <c r="J305" s="254" t="s">
        <v>111</v>
      </c>
      <c r="K305" s="254"/>
      <c r="L305" s="254" t="s">
        <v>112</v>
      </c>
      <c r="M305" s="254"/>
      <c r="N305" s="242"/>
      <c r="O305" s="241" t="s">
        <v>113</v>
      </c>
      <c r="P305" s="241" t="s">
        <v>114</v>
      </c>
      <c r="Q305" s="250"/>
      <c r="R305" s="249" t="s">
        <v>115</v>
      </c>
      <c r="S305" s="249" t="s">
        <v>116</v>
      </c>
      <c r="T305" s="249" t="s">
        <v>117</v>
      </c>
      <c r="U305" s="253"/>
      <c r="V305" s="253"/>
    </row>
    <row r="306" spans="1:22">
      <c r="B306" s="235"/>
      <c r="C306" s="236"/>
      <c r="D306" s="237"/>
      <c r="E306" s="240"/>
      <c r="F306" s="243"/>
      <c r="G306" s="243"/>
      <c r="H306" s="55" t="s">
        <v>113</v>
      </c>
      <c r="I306" s="56" t="s">
        <v>114</v>
      </c>
      <c r="J306" s="55" t="s">
        <v>113</v>
      </c>
      <c r="K306" s="56" t="s">
        <v>114</v>
      </c>
      <c r="L306" s="55" t="s">
        <v>113</v>
      </c>
      <c r="M306" s="56" t="s">
        <v>114</v>
      </c>
      <c r="N306" s="243"/>
      <c r="O306" s="243"/>
      <c r="P306" s="243"/>
      <c r="Q306" s="251"/>
      <c r="R306" s="251"/>
      <c r="S306" s="251"/>
      <c r="T306" s="251"/>
      <c r="U306" s="253"/>
      <c r="V306" s="253"/>
    </row>
    <row r="307" spans="1:22">
      <c r="B307" s="168" t="s">
        <v>122</v>
      </c>
      <c r="C307" s="180"/>
      <c r="D307" s="169"/>
      <c r="E307" s="108" t="s">
        <v>118</v>
      </c>
      <c r="F307" s="62">
        <f>'2C Producerea metalelor '!F25</f>
        <v>10</v>
      </c>
      <c r="G307" s="114" t="s">
        <v>119</v>
      </c>
      <c r="H307" s="114" t="s">
        <v>120</v>
      </c>
      <c r="I307" s="111">
        <v>25.8</v>
      </c>
      <c r="J307" s="108" t="s">
        <v>120</v>
      </c>
      <c r="K307" s="111">
        <v>2.7272700000000001E-4</v>
      </c>
      <c r="L307" s="108" t="s">
        <v>120</v>
      </c>
      <c r="M307" s="111">
        <v>4.0909099999999999E-4</v>
      </c>
      <c r="N307" s="58">
        <v>1</v>
      </c>
      <c r="O307" s="111" t="s">
        <v>120</v>
      </c>
      <c r="P307" s="111">
        <v>2.58E-2</v>
      </c>
      <c r="Q307" s="57">
        <f t="shared" ref="Q307" si="93">F307*P307</f>
        <v>0.25800000000000001</v>
      </c>
      <c r="R307" s="59">
        <f t="shared" ref="R307:R308" si="94">Q307*N307*I307</f>
        <v>6.6564000000000005</v>
      </c>
      <c r="S307" s="60">
        <f t="shared" ref="S307:S308" si="95">Q307*K307</f>
        <v>7.0363566000000005E-5</v>
      </c>
      <c r="T307" s="61">
        <f t="shared" ref="T307:T308" si="96">Q307*M307</f>
        <v>1.0554547799999999E-4</v>
      </c>
      <c r="U307" s="59">
        <f t="shared" ref="U307:U308" si="97">R307+(S307*25)+(T307*298)</f>
        <v>6.6896116415940003</v>
      </c>
      <c r="V307" s="227">
        <f>U307-U308</f>
        <v>2.7089999999999996</v>
      </c>
    </row>
    <row r="308" spans="1:22">
      <c r="B308" s="168" t="s">
        <v>38</v>
      </c>
      <c r="C308" s="180"/>
      <c r="D308" s="169"/>
      <c r="E308" s="108" t="s">
        <v>118</v>
      </c>
      <c r="F308" s="62">
        <f>Q308/P308</f>
        <v>7.6196101594802128</v>
      </c>
      <c r="G308" s="114" t="s">
        <v>119</v>
      </c>
      <c r="H308" s="58" t="s">
        <v>120</v>
      </c>
      <c r="I308" s="111">
        <v>15.3</v>
      </c>
      <c r="J308" s="108" t="s">
        <v>120</v>
      </c>
      <c r="K308" s="111">
        <v>2.7272700000000001E-4</v>
      </c>
      <c r="L308" s="108" t="s">
        <v>120</v>
      </c>
      <c r="M308" s="111">
        <v>4.0909099999999999E-4</v>
      </c>
      <c r="N308" s="58">
        <v>1</v>
      </c>
      <c r="O308" s="111" t="s">
        <v>121</v>
      </c>
      <c r="P308" s="111">
        <v>3.3860000000000001E-2</v>
      </c>
      <c r="Q308" s="57">
        <f>Q307</f>
        <v>0.25800000000000001</v>
      </c>
      <c r="R308" s="59">
        <f t="shared" si="94"/>
        <v>3.9474000000000005</v>
      </c>
      <c r="S308" s="60">
        <f t="shared" si="95"/>
        <v>7.0363566000000005E-5</v>
      </c>
      <c r="T308" s="61">
        <f t="shared" si="96"/>
        <v>1.0554547799999999E-4</v>
      </c>
      <c r="U308" s="59">
        <f t="shared" si="97"/>
        <v>3.9806116415940007</v>
      </c>
      <c r="V308" s="228"/>
    </row>
    <row r="310" spans="1:22">
      <c r="B310" s="8" t="s">
        <v>129</v>
      </c>
    </row>
    <row r="312" spans="1:22">
      <c r="B312" s="229" t="s">
        <v>101</v>
      </c>
      <c r="C312" s="230"/>
      <c r="D312" s="231"/>
      <c r="E312" s="238" t="s">
        <v>37</v>
      </c>
      <c r="F312" s="241" t="s">
        <v>102</v>
      </c>
      <c r="G312" s="241" t="s">
        <v>103</v>
      </c>
      <c r="H312" s="244" t="s">
        <v>104</v>
      </c>
      <c r="I312" s="245"/>
      <c r="J312" s="245"/>
      <c r="K312" s="245"/>
      <c r="L312" s="245"/>
      <c r="M312" s="246"/>
      <c r="N312" s="241" t="s">
        <v>105</v>
      </c>
      <c r="O312" s="247" t="s">
        <v>106</v>
      </c>
      <c r="P312" s="248"/>
      <c r="Q312" s="249" t="s">
        <v>107</v>
      </c>
      <c r="R312" s="247" t="s">
        <v>108</v>
      </c>
      <c r="S312" s="252"/>
      <c r="T312" s="248"/>
      <c r="U312" s="253" t="s">
        <v>109</v>
      </c>
    </row>
    <row r="313" spans="1:22" ht="18">
      <c r="B313" s="232"/>
      <c r="C313" s="233"/>
      <c r="D313" s="234"/>
      <c r="E313" s="239"/>
      <c r="F313" s="242"/>
      <c r="G313" s="242"/>
      <c r="H313" s="254" t="s">
        <v>110</v>
      </c>
      <c r="I313" s="254"/>
      <c r="J313" s="254" t="s">
        <v>111</v>
      </c>
      <c r="K313" s="254"/>
      <c r="L313" s="254" t="s">
        <v>112</v>
      </c>
      <c r="M313" s="254"/>
      <c r="N313" s="242"/>
      <c r="O313" s="241" t="s">
        <v>113</v>
      </c>
      <c r="P313" s="241" t="s">
        <v>114</v>
      </c>
      <c r="Q313" s="250"/>
      <c r="R313" s="249" t="s">
        <v>115</v>
      </c>
      <c r="S313" s="249" t="s">
        <v>116</v>
      </c>
      <c r="T313" s="249" t="s">
        <v>117</v>
      </c>
      <c r="U313" s="253"/>
    </row>
    <row r="314" spans="1:22">
      <c r="B314" s="235"/>
      <c r="C314" s="236"/>
      <c r="D314" s="237"/>
      <c r="E314" s="240"/>
      <c r="F314" s="243"/>
      <c r="G314" s="243"/>
      <c r="H314" s="55" t="s">
        <v>113</v>
      </c>
      <c r="I314" s="56" t="s">
        <v>114</v>
      </c>
      <c r="J314" s="55" t="s">
        <v>113</v>
      </c>
      <c r="K314" s="56" t="s">
        <v>114</v>
      </c>
      <c r="L314" s="55" t="s">
        <v>113</v>
      </c>
      <c r="M314" s="56" t="s">
        <v>114</v>
      </c>
      <c r="N314" s="243"/>
      <c r="O314" s="243"/>
      <c r="P314" s="243"/>
      <c r="Q314" s="251"/>
      <c r="R314" s="251"/>
      <c r="S314" s="251"/>
      <c r="T314" s="251"/>
      <c r="U314" s="253"/>
    </row>
    <row r="315" spans="1:22">
      <c r="B315" s="168"/>
      <c r="C315" s="180"/>
      <c r="D315" s="169"/>
      <c r="E315" s="108"/>
      <c r="F315" s="62"/>
      <c r="G315" s="114"/>
      <c r="H315" s="114"/>
      <c r="I315" s="111"/>
      <c r="J315" s="108"/>
      <c r="K315" s="111"/>
      <c r="L315" s="108"/>
      <c r="M315" s="111"/>
      <c r="N315" s="58"/>
      <c r="O315" s="111"/>
      <c r="P315" s="111"/>
      <c r="Q315" s="57"/>
      <c r="R315" s="59"/>
      <c r="S315" s="60"/>
      <c r="T315" s="61"/>
      <c r="U315" s="59"/>
    </row>
    <row r="316" spans="1:22">
      <c r="B316" s="168"/>
      <c r="C316" s="180"/>
      <c r="D316" s="169"/>
      <c r="E316" s="108"/>
      <c r="F316" s="62"/>
      <c r="G316" s="114"/>
      <c r="H316" s="58"/>
      <c r="I316" s="111"/>
      <c r="J316" s="108"/>
      <c r="K316" s="111"/>
      <c r="L316" s="108"/>
      <c r="M316" s="111"/>
      <c r="N316" s="58"/>
      <c r="O316" s="111"/>
      <c r="P316" s="111"/>
      <c r="Q316" s="57"/>
      <c r="R316" s="59"/>
      <c r="S316" s="60"/>
      <c r="T316" s="61"/>
      <c r="U316" s="59"/>
    </row>
    <row r="318" spans="1:22" s="75" customFormat="1">
      <c r="A318" s="76" t="s">
        <v>376</v>
      </c>
      <c r="B318" s="75" t="s">
        <v>308</v>
      </c>
    </row>
    <row r="320" spans="1:22" ht="30.75" customHeight="1">
      <c r="B320" s="264" t="s">
        <v>188</v>
      </c>
      <c r="C320" s="264"/>
      <c r="D320" s="264"/>
      <c r="E320" s="126" t="s">
        <v>37</v>
      </c>
      <c r="F320" s="265" t="s">
        <v>234</v>
      </c>
      <c r="G320" s="265"/>
      <c r="H320" s="265" t="s">
        <v>235</v>
      </c>
      <c r="I320" s="265"/>
      <c r="J320" s="258" t="s">
        <v>312</v>
      </c>
      <c r="K320" s="258"/>
      <c r="L320" s="253" t="s">
        <v>309</v>
      </c>
      <c r="M320" s="253"/>
      <c r="N320" s="253" t="s">
        <v>310</v>
      </c>
      <c r="O320" s="253"/>
      <c r="P320" s="253" t="s">
        <v>311</v>
      </c>
      <c r="Q320" s="253"/>
    </row>
    <row r="321" spans="2:21">
      <c r="B321" s="215" t="s">
        <v>295</v>
      </c>
      <c r="C321" s="215"/>
      <c r="D321" s="215"/>
      <c r="E321" s="125" t="s">
        <v>118</v>
      </c>
      <c r="F321" s="216">
        <f>'2D Alte produceri'!G10</f>
        <v>10</v>
      </c>
      <c r="G321" s="216"/>
      <c r="H321" s="216">
        <f>'2D Alte produceri'!I10</f>
        <v>10</v>
      </c>
      <c r="I321" s="216"/>
      <c r="J321" s="262">
        <v>2.9999999999999997E-4</v>
      </c>
      <c r="K321" s="262"/>
      <c r="L321" s="263">
        <f>F321*J321</f>
        <v>2.9999999999999996E-3</v>
      </c>
      <c r="M321" s="263"/>
      <c r="N321" s="263">
        <f>H321*J321</f>
        <v>2.9999999999999996E-3</v>
      </c>
      <c r="O321" s="263"/>
      <c r="P321" s="263">
        <f>L321-N321</f>
        <v>0</v>
      </c>
      <c r="Q321" s="263"/>
    </row>
    <row r="322" spans="2:21">
      <c r="B322" s="215" t="s">
        <v>296</v>
      </c>
      <c r="C322" s="215"/>
      <c r="D322" s="215"/>
      <c r="E322" s="125" t="s">
        <v>118</v>
      </c>
      <c r="F322" s="216">
        <f>'2D Alte produceri'!G11</f>
        <v>11</v>
      </c>
      <c r="G322" s="216"/>
      <c r="H322" s="216">
        <f>'2D Alte produceri'!I11</f>
        <v>11</v>
      </c>
      <c r="I322" s="216"/>
      <c r="J322" s="262">
        <v>0.01</v>
      </c>
      <c r="K322" s="262"/>
      <c r="L322" s="263">
        <f t="shared" ref="L322:L328" si="98">F322*J322</f>
        <v>0.11</v>
      </c>
      <c r="M322" s="263"/>
      <c r="N322" s="266">
        <f t="shared" ref="N322:N328" si="99">H322*J322</f>
        <v>0.11</v>
      </c>
      <c r="O322" s="267"/>
      <c r="P322" s="263">
        <f t="shared" ref="P322:P328" si="100">L322-N322</f>
        <v>0</v>
      </c>
      <c r="Q322" s="263"/>
    </row>
    <row r="323" spans="2:21">
      <c r="B323" s="218" t="s">
        <v>297</v>
      </c>
      <c r="C323" s="219"/>
      <c r="D323" s="220"/>
      <c r="E323" s="125" t="s">
        <v>118</v>
      </c>
      <c r="F323" s="216">
        <f>'2D Alte produceri'!G12</f>
        <v>12</v>
      </c>
      <c r="G323" s="216"/>
      <c r="H323" s="216">
        <f>'2D Alte produceri'!I12</f>
        <v>12</v>
      </c>
      <c r="I323" s="216"/>
      <c r="J323" s="262">
        <v>0.01</v>
      </c>
      <c r="K323" s="262"/>
      <c r="L323" s="263">
        <f t="shared" si="98"/>
        <v>0.12</v>
      </c>
      <c r="M323" s="263"/>
      <c r="N323" s="266">
        <f t="shared" si="99"/>
        <v>0.12</v>
      </c>
      <c r="O323" s="267"/>
      <c r="P323" s="263">
        <f t="shared" si="100"/>
        <v>0</v>
      </c>
      <c r="Q323" s="263"/>
    </row>
    <row r="324" spans="2:21">
      <c r="B324" s="218" t="s">
        <v>298</v>
      </c>
      <c r="C324" s="219"/>
      <c r="D324" s="220"/>
      <c r="E324" s="125" t="s">
        <v>118</v>
      </c>
      <c r="F324" s="216">
        <f>'2D Alte produceri'!G13</f>
        <v>13</v>
      </c>
      <c r="G324" s="216"/>
      <c r="H324" s="216">
        <f>'2D Alte produceri'!I13</f>
        <v>13</v>
      </c>
      <c r="I324" s="216"/>
      <c r="J324" s="262">
        <v>1E-3</v>
      </c>
      <c r="K324" s="262"/>
      <c r="L324" s="263">
        <f t="shared" si="98"/>
        <v>1.3000000000000001E-2</v>
      </c>
      <c r="M324" s="263"/>
      <c r="N324" s="266">
        <f t="shared" si="99"/>
        <v>1.3000000000000001E-2</v>
      </c>
      <c r="O324" s="267"/>
      <c r="P324" s="263">
        <f t="shared" si="100"/>
        <v>0</v>
      </c>
      <c r="Q324" s="263"/>
    </row>
    <row r="325" spans="2:21">
      <c r="B325" s="215" t="s">
        <v>299</v>
      </c>
      <c r="C325" s="215"/>
      <c r="D325" s="215"/>
      <c r="E325" s="125" t="s">
        <v>118</v>
      </c>
      <c r="F325" s="216">
        <f>'2D Alte produceri'!G14</f>
        <v>14</v>
      </c>
      <c r="G325" s="216"/>
      <c r="H325" s="216">
        <f>'2D Alte produceri'!I14</f>
        <v>14</v>
      </c>
      <c r="I325" s="216"/>
      <c r="J325" s="262">
        <v>4.4999999999999997E-3</v>
      </c>
      <c r="K325" s="262"/>
      <c r="L325" s="263">
        <f t="shared" si="98"/>
        <v>6.3E-2</v>
      </c>
      <c r="M325" s="263"/>
      <c r="N325" s="266">
        <f t="shared" si="99"/>
        <v>6.3E-2</v>
      </c>
      <c r="O325" s="267"/>
      <c r="P325" s="263">
        <f t="shared" si="100"/>
        <v>0</v>
      </c>
      <c r="Q325" s="263"/>
    </row>
    <row r="326" spans="2:21">
      <c r="B326" s="215" t="s">
        <v>300</v>
      </c>
      <c r="C326" s="215"/>
      <c r="D326" s="215"/>
      <c r="E326" s="125" t="s">
        <v>118</v>
      </c>
      <c r="F326" s="216">
        <f>'2D Alte produceri'!G15</f>
        <v>15</v>
      </c>
      <c r="G326" s="216"/>
      <c r="H326" s="216">
        <f>'2D Alte produceri'!I15</f>
        <v>15</v>
      </c>
      <c r="I326" s="216"/>
      <c r="J326" s="262">
        <v>3.0000000000000001E-3</v>
      </c>
      <c r="K326" s="262"/>
      <c r="L326" s="263">
        <f t="shared" si="98"/>
        <v>4.4999999999999998E-2</v>
      </c>
      <c r="M326" s="263"/>
      <c r="N326" s="266">
        <f t="shared" si="99"/>
        <v>4.4999999999999998E-2</v>
      </c>
      <c r="O326" s="267"/>
      <c r="P326" s="263">
        <f t="shared" si="100"/>
        <v>0</v>
      </c>
      <c r="Q326" s="263"/>
    </row>
    <row r="327" spans="2:21">
      <c r="B327" s="218" t="s">
        <v>301</v>
      </c>
      <c r="C327" s="219"/>
      <c r="D327" s="220"/>
      <c r="E327" s="125" t="s">
        <v>118</v>
      </c>
      <c r="F327" s="216">
        <f>'2D Alte produceri'!G16</f>
        <v>16</v>
      </c>
      <c r="G327" s="216"/>
      <c r="H327" s="216">
        <f>'2D Alte produceri'!I16</f>
        <v>16</v>
      </c>
      <c r="I327" s="216"/>
      <c r="J327" s="262">
        <v>1E-3</v>
      </c>
      <c r="K327" s="262"/>
      <c r="L327" s="263">
        <f t="shared" si="98"/>
        <v>1.6E-2</v>
      </c>
      <c r="M327" s="263"/>
      <c r="N327" s="266">
        <f t="shared" si="99"/>
        <v>1.6E-2</v>
      </c>
      <c r="O327" s="267"/>
      <c r="P327" s="263">
        <f t="shared" si="100"/>
        <v>0</v>
      </c>
      <c r="Q327" s="263"/>
    </row>
    <row r="328" spans="2:21">
      <c r="B328" s="221" t="s">
        <v>302</v>
      </c>
      <c r="C328" s="222"/>
      <c r="D328" s="223"/>
      <c r="E328" s="125" t="s">
        <v>118</v>
      </c>
      <c r="F328" s="216">
        <f>'2D Alte produceri'!G17</f>
        <v>17</v>
      </c>
      <c r="G328" s="216"/>
      <c r="H328" s="216">
        <f>'2D Alte produceri'!I17</f>
        <v>17</v>
      </c>
      <c r="I328" s="216"/>
      <c r="J328" s="262"/>
      <c r="K328" s="262"/>
      <c r="L328" s="263">
        <f t="shared" si="98"/>
        <v>0</v>
      </c>
      <c r="M328" s="263"/>
      <c r="N328" s="266">
        <f t="shared" si="99"/>
        <v>0</v>
      </c>
      <c r="O328" s="267"/>
      <c r="P328" s="263">
        <f t="shared" si="100"/>
        <v>0</v>
      </c>
      <c r="Q328" s="263"/>
    </row>
    <row r="330" spans="2:21">
      <c r="B330" s="229" t="s">
        <v>101</v>
      </c>
      <c r="C330" s="230"/>
      <c r="D330" s="231"/>
      <c r="E330" s="238" t="s">
        <v>37</v>
      </c>
      <c r="F330" s="241" t="s">
        <v>102</v>
      </c>
      <c r="G330" s="241" t="s">
        <v>103</v>
      </c>
      <c r="H330" s="244" t="s">
        <v>104</v>
      </c>
      <c r="I330" s="245"/>
      <c r="J330" s="245"/>
      <c r="K330" s="245"/>
      <c r="L330" s="245"/>
      <c r="M330" s="246"/>
      <c r="N330" s="241" t="s">
        <v>105</v>
      </c>
      <c r="O330" s="247" t="s">
        <v>106</v>
      </c>
      <c r="P330" s="248"/>
      <c r="Q330" s="249" t="s">
        <v>107</v>
      </c>
      <c r="R330" s="247" t="s">
        <v>108</v>
      </c>
      <c r="S330" s="252"/>
      <c r="T330" s="248"/>
      <c r="U330" s="249" t="s">
        <v>109</v>
      </c>
    </row>
    <row r="331" spans="2:21" ht="18">
      <c r="B331" s="232"/>
      <c r="C331" s="233"/>
      <c r="D331" s="234"/>
      <c r="E331" s="239"/>
      <c r="F331" s="242"/>
      <c r="G331" s="242"/>
      <c r="H331" s="254" t="s">
        <v>110</v>
      </c>
      <c r="I331" s="254"/>
      <c r="J331" s="254" t="s">
        <v>111</v>
      </c>
      <c r="K331" s="254"/>
      <c r="L331" s="254" t="s">
        <v>112</v>
      </c>
      <c r="M331" s="254"/>
      <c r="N331" s="242"/>
      <c r="O331" s="241" t="s">
        <v>113</v>
      </c>
      <c r="P331" s="241" t="s">
        <v>114</v>
      </c>
      <c r="Q331" s="250"/>
      <c r="R331" s="249" t="s">
        <v>115</v>
      </c>
      <c r="S331" s="249" t="s">
        <v>116</v>
      </c>
      <c r="T331" s="249" t="s">
        <v>117</v>
      </c>
      <c r="U331" s="250"/>
    </row>
    <row r="332" spans="2:21">
      <c r="B332" s="235"/>
      <c r="C332" s="236"/>
      <c r="D332" s="237"/>
      <c r="E332" s="240"/>
      <c r="F332" s="243"/>
      <c r="G332" s="243"/>
      <c r="H332" s="55" t="s">
        <v>113</v>
      </c>
      <c r="I332" s="56" t="s">
        <v>114</v>
      </c>
      <c r="J332" s="55" t="s">
        <v>113</v>
      </c>
      <c r="K332" s="56" t="s">
        <v>114</v>
      </c>
      <c r="L332" s="55" t="s">
        <v>113</v>
      </c>
      <c r="M332" s="56" t="s">
        <v>114</v>
      </c>
      <c r="N332" s="243"/>
      <c r="O332" s="243"/>
      <c r="P332" s="243"/>
      <c r="Q332" s="251"/>
      <c r="R332" s="251"/>
      <c r="S332" s="251"/>
      <c r="T332" s="251"/>
      <c r="U332" s="251"/>
    </row>
    <row r="333" spans="2:21">
      <c r="B333" s="168" t="s">
        <v>122</v>
      </c>
      <c r="C333" s="180"/>
      <c r="D333" s="169"/>
      <c r="E333" s="108" t="s">
        <v>118</v>
      </c>
      <c r="F333" s="62">
        <f>'2D Alte produceri'!H24</f>
        <v>15</v>
      </c>
      <c r="G333" s="114" t="s">
        <v>119</v>
      </c>
      <c r="H333" s="114" t="s">
        <v>120</v>
      </c>
      <c r="I333" s="111">
        <v>25.8</v>
      </c>
      <c r="J333" s="108" t="s">
        <v>120</v>
      </c>
      <c r="K333" s="111">
        <v>2.7272700000000001E-4</v>
      </c>
      <c r="L333" s="108" t="s">
        <v>120</v>
      </c>
      <c r="M333" s="111">
        <v>4.0909099999999999E-4</v>
      </c>
      <c r="N333" s="58">
        <v>1</v>
      </c>
      <c r="O333" s="111" t="s">
        <v>120</v>
      </c>
      <c r="P333" s="111">
        <v>2.58E-2</v>
      </c>
      <c r="Q333" s="57">
        <f t="shared" ref="Q333:Q334" si="101">F333*P333</f>
        <v>0.38700000000000001</v>
      </c>
      <c r="R333" s="59">
        <f t="shared" ref="R333:R334" si="102">Q333*N333*I333</f>
        <v>9.9846000000000004</v>
      </c>
      <c r="S333" s="60">
        <f t="shared" ref="S333:S334" si="103">Q333*K333</f>
        <v>1.0554534900000001E-4</v>
      </c>
      <c r="T333" s="61">
        <f t="shared" ref="T333:T334" si="104">Q333*M333</f>
        <v>1.5831821700000001E-4</v>
      </c>
      <c r="U333" s="59">
        <f t="shared" ref="U333:U334" si="105">R333+(S333*25)+(T333*298)</f>
        <v>10.034417462391001</v>
      </c>
    </row>
    <row r="334" spans="2:21">
      <c r="B334" s="168" t="s">
        <v>38</v>
      </c>
      <c r="C334" s="180"/>
      <c r="D334" s="169"/>
      <c r="E334" s="108" t="s">
        <v>118</v>
      </c>
      <c r="F334" s="62">
        <f>'2D Alte produceri'!H25*0.7/1000</f>
        <v>14</v>
      </c>
      <c r="G334" s="114" t="s">
        <v>119</v>
      </c>
      <c r="H334" s="58" t="s">
        <v>120</v>
      </c>
      <c r="I334" s="111">
        <v>15.3</v>
      </c>
      <c r="J334" s="108" t="s">
        <v>120</v>
      </c>
      <c r="K334" s="111">
        <v>2.7272700000000001E-4</v>
      </c>
      <c r="L334" s="108" t="s">
        <v>120</v>
      </c>
      <c r="M334" s="111">
        <v>4.0909099999999999E-4</v>
      </c>
      <c r="N334" s="58">
        <v>1</v>
      </c>
      <c r="O334" s="111" t="s">
        <v>121</v>
      </c>
      <c r="P334" s="111">
        <v>3.3860000000000001E-2</v>
      </c>
      <c r="Q334" s="57">
        <f t="shared" si="101"/>
        <v>0.47404000000000002</v>
      </c>
      <c r="R334" s="59">
        <f t="shared" si="102"/>
        <v>7.2528120000000005</v>
      </c>
      <c r="S334" s="60">
        <f t="shared" si="103"/>
        <v>1.2928350708000001E-4</v>
      </c>
      <c r="T334" s="61">
        <f t="shared" si="104"/>
        <v>1.9392549763999999E-4</v>
      </c>
      <c r="U334" s="59">
        <f t="shared" si="105"/>
        <v>7.31383388597372</v>
      </c>
    </row>
    <row r="336" spans="2:21" ht="45">
      <c r="B336" s="255" t="s">
        <v>101</v>
      </c>
      <c r="C336" s="256"/>
      <c r="D336" s="257"/>
      <c r="E336" s="113" t="s">
        <v>37</v>
      </c>
      <c r="F336" s="258" t="s">
        <v>102</v>
      </c>
      <c r="G336" s="258"/>
      <c r="H336" s="258"/>
      <c r="I336" s="112" t="s">
        <v>124</v>
      </c>
      <c r="J336" s="253" t="s">
        <v>125</v>
      </c>
      <c r="K336" s="253"/>
    </row>
    <row r="337" spans="2:22">
      <c r="B337" s="259" t="s">
        <v>40</v>
      </c>
      <c r="C337" s="260"/>
      <c r="D337" s="261"/>
      <c r="E337" s="108" t="s">
        <v>44</v>
      </c>
      <c r="F337" s="166">
        <f>'2D Alte produceri'!F32</f>
        <v>10</v>
      </c>
      <c r="G337" s="166"/>
      <c r="H337" s="166"/>
      <c r="I337" s="108">
        <v>0.38059999999999999</v>
      </c>
      <c r="J337" s="166">
        <f>F337*I337</f>
        <v>3.806</v>
      </c>
      <c r="K337" s="166"/>
    </row>
    <row r="339" spans="2:22">
      <c r="B339" s="8" t="s">
        <v>126</v>
      </c>
    </row>
    <row r="341" spans="2:22">
      <c r="B341" s="229" t="s">
        <v>101</v>
      </c>
      <c r="C341" s="230"/>
      <c r="D341" s="231"/>
      <c r="E341" s="238" t="s">
        <v>37</v>
      </c>
      <c r="F341" s="241" t="s">
        <v>102</v>
      </c>
      <c r="G341" s="241" t="s">
        <v>103</v>
      </c>
      <c r="H341" s="244" t="s">
        <v>104</v>
      </c>
      <c r="I341" s="245"/>
      <c r="J341" s="245"/>
      <c r="K341" s="245"/>
      <c r="L341" s="245"/>
      <c r="M341" s="246"/>
      <c r="N341" s="241" t="s">
        <v>105</v>
      </c>
      <c r="O341" s="247" t="s">
        <v>106</v>
      </c>
      <c r="P341" s="248"/>
      <c r="Q341" s="249" t="s">
        <v>107</v>
      </c>
      <c r="R341" s="247" t="s">
        <v>127</v>
      </c>
      <c r="S341" s="252"/>
      <c r="T341" s="248"/>
      <c r="U341" s="253" t="s">
        <v>128</v>
      </c>
      <c r="V341" s="253" t="s">
        <v>109</v>
      </c>
    </row>
    <row r="342" spans="2:22" ht="18">
      <c r="B342" s="232"/>
      <c r="C342" s="233"/>
      <c r="D342" s="234"/>
      <c r="E342" s="239"/>
      <c r="F342" s="242"/>
      <c r="G342" s="242"/>
      <c r="H342" s="254" t="s">
        <v>110</v>
      </c>
      <c r="I342" s="254"/>
      <c r="J342" s="254" t="s">
        <v>111</v>
      </c>
      <c r="K342" s="254"/>
      <c r="L342" s="254" t="s">
        <v>112</v>
      </c>
      <c r="M342" s="254"/>
      <c r="N342" s="242"/>
      <c r="O342" s="241" t="s">
        <v>113</v>
      </c>
      <c r="P342" s="241" t="s">
        <v>114</v>
      </c>
      <c r="Q342" s="250"/>
      <c r="R342" s="249" t="s">
        <v>115</v>
      </c>
      <c r="S342" s="249" t="s">
        <v>116</v>
      </c>
      <c r="T342" s="249" t="s">
        <v>117</v>
      </c>
      <c r="U342" s="253"/>
      <c r="V342" s="253"/>
    </row>
    <row r="343" spans="2:22">
      <c r="B343" s="235"/>
      <c r="C343" s="236"/>
      <c r="D343" s="237"/>
      <c r="E343" s="240"/>
      <c r="F343" s="243"/>
      <c r="G343" s="243"/>
      <c r="H343" s="55" t="s">
        <v>113</v>
      </c>
      <c r="I343" s="56" t="s">
        <v>114</v>
      </c>
      <c r="J343" s="55" t="s">
        <v>113</v>
      </c>
      <c r="K343" s="56" t="s">
        <v>114</v>
      </c>
      <c r="L343" s="55" t="s">
        <v>113</v>
      </c>
      <c r="M343" s="56" t="s">
        <v>114</v>
      </c>
      <c r="N343" s="243"/>
      <c r="O343" s="243"/>
      <c r="P343" s="243"/>
      <c r="Q343" s="251"/>
      <c r="R343" s="251"/>
      <c r="S343" s="251"/>
      <c r="T343" s="251"/>
      <c r="U343" s="253"/>
      <c r="V343" s="253"/>
    </row>
    <row r="344" spans="2:22">
      <c r="B344" s="168" t="s">
        <v>122</v>
      </c>
      <c r="C344" s="180"/>
      <c r="D344" s="169"/>
      <c r="E344" s="108" t="s">
        <v>118</v>
      </c>
      <c r="F344" s="62">
        <f>'2D Alte produceri'!F32</f>
        <v>10</v>
      </c>
      <c r="G344" s="114" t="s">
        <v>119</v>
      </c>
      <c r="H344" s="114" t="s">
        <v>120</v>
      </c>
      <c r="I344" s="111">
        <v>25.8</v>
      </c>
      <c r="J344" s="108" t="s">
        <v>120</v>
      </c>
      <c r="K344" s="111">
        <v>2.7272700000000001E-4</v>
      </c>
      <c r="L344" s="108" t="s">
        <v>120</v>
      </c>
      <c r="M344" s="111">
        <v>4.0909099999999999E-4</v>
      </c>
      <c r="N344" s="58">
        <v>1</v>
      </c>
      <c r="O344" s="111" t="s">
        <v>120</v>
      </c>
      <c r="P344" s="111">
        <v>2.58E-2</v>
      </c>
      <c r="Q344" s="57">
        <f t="shared" ref="Q344" si="106">F344*P344</f>
        <v>0.25800000000000001</v>
      </c>
      <c r="R344" s="59">
        <f t="shared" ref="R344:R345" si="107">Q344*N344*I344</f>
        <v>6.6564000000000005</v>
      </c>
      <c r="S344" s="60">
        <f t="shared" ref="S344:S345" si="108">Q344*K344</f>
        <v>7.0363566000000005E-5</v>
      </c>
      <c r="T344" s="61">
        <f t="shared" ref="T344:T345" si="109">Q344*M344</f>
        <v>1.0554547799999999E-4</v>
      </c>
      <c r="U344" s="59">
        <f t="shared" ref="U344:U345" si="110">R344+(S344*25)+(T344*298)</f>
        <v>6.6896116415940003</v>
      </c>
      <c r="V344" s="227">
        <f>U344-U345</f>
        <v>2.7089999999999996</v>
      </c>
    </row>
    <row r="345" spans="2:22">
      <c r="B345" s="168" t="s">
        <v>38</v>
      </c>
      <c r="C345" s="180"/>
      <c r="D345" s="169"/>
      <c r="E345" s="108" t="s">
        <v>118</v>
      </c>
      <c r="F345" s="62">
        <f>Q345/P345</f>
        <v>7.6196101594802128</v>
      </c>
      <c r="G345" s="114" t="s">
        <v>119</v>
      </c>
      <c r="H345" s="58" t="s">
        <v>120</v>
      </c>
      <c r="I345" s="111">
        <v>15.3</v>
      </c>
      <c r="J345" s="108" t="s">
        <v>120</v>
      </c>
      <c r="K345" s="111">
        <v>2.7272700000000001E-4</v>
      </c>
      <c r="L345" s="108" t="s">
        <v>120</v>
      </c>
      <c r="M345" s="111">
        <v>4.0909099999999999E-4</v>
      </c>
      <c r="N345" s="58">
        <v>1</v>
      </c>
      <c r="O345" s="111" t="s">
        <v>121</v>
      </c>
      <c r="P345" s="111">
        <v>3.3860000000000001E-2</v>
      </c>
      <c r="Q345" s="57">
        <f>Q344</f>
        <v>0.25800000000000001</v>
      </c>
      <c r="R345" s="59">
        <f t="shared" si="107"/>
        <v>3.9474000000000005</v>
      </c>
      <c r="S345" s="60">
        <f t="shared" si="108"/>
        <v>7.0363566000000005E-5</v>
      </c>
      <c r="T345" s="61">
        <f t="shared" si="109"/>
        <v>1.0554547799999999E-4</v>
      </c>
      <c r="U345" s="59">
        <f t="shared" si="110"/>
        <v>3.9806116415940007</v>
      </c>
      <c r="V345" s="228"/>
    </row>
    <row r="347" spans="2:22">
      <c r="B347" s="8" t="s">
        <v>129</v>
      </c>
    </row>
    <row r="349" spans="2:22">
      <c r="B349" s="229" t="s">
        <v>101</v>
      </c>
      <c r="C349" s="230"/>
      <c r="D349" s="231"/>
      <c r="E349" s="238" t="s">
        <v>37</v>
      </c>
      <c r="F349" s="241" t="s">
        <v>102</v>
      </c>
      <c r="G349" s="241" t="s">
        <v>103</v>
      </c>
      <c r="H349" s="244" t="s">
        <v>104</v>
      </c>
      <c r="I349" s="245"/>
      <c r="J349" s="245"/>
      <c r="K349" s="245"/>
      <c r="L349" s="245"/>
      <c r="M349" s="246"/>
      <c r="N349" s="241" t="s">
        <v>105</v>
      </c>
      <c r="O349" s="247" t="s">
        <v>106</v>
      </c>
      <c r="P349" s="248"/>
      <c r="Q349" s="249" t="s">
        <v>107</v>
      </c>
      <c r="R349" s="247" t="s">
        <v>108</v>
      </c>
      <c r="S349" s="252"/>
      <c r="T349" s="248"/>
      <c r="U349" s="253" t="s">
        <v>109</v>
      </c>
    </row>
    <row r="350" spans="2:22" ht="18">
      <c r="B350" s="232"/>
      <c r="C350" s="233"/>
      <c r="D350" s="234"/>
      <c r="E350" s="239"/>
      <c r="F350" s="242"/>
      <c r="G350" s="242"/>
      <c r="H350" s="254" t="s">
        <v>110</v>
      </c>
      <c r="I350" s="254"/>
      <c r="J350" s="254" t="s">
        <v>111</v>
      </c>
      <c r="K350" s="254"/>
      <c r="L350" s="254" t="s">
        <v>112</v>
      </c>
      <c r="M350" s="254"/>
      <c r="N350" s="242"/>
      <c r="O350" s="241" t="s">
        <v>113</v>
      </c>
      <c r="P350" s="241" t="s">
        <v>114</v>
      </c>
      <c r="Q350" s="250"/>
      <c r="R350" s="249" t="s">
        <v>115</v>
      </c>
      <c r="S350" s="249" t="s">
        <v>116</v>
      </c>
      <c r="T350" s="249" t="s">
        <v>117</v>
      </c>
      <c r="U350" s="253"/>
    </row>
    <row r="351" spans="2:22">
      <c r="B351" s="235"/>
      <c r="C351" s="236"/>
      <c r="D351" s="237"/>
      <c r="E351" s="240"/>
      <c r="F351" s="243"/>
      <c r="G351" s="243"/>
      <c r="H351" s="55" t="s">
        <v>113</v>
      </c>
      <c r="I351" s="56" t="s">
        <v>114</v>
      </c>
      <c r="J351" s="55" t="s">
        <v>113</v>
      </c>
      <c r="K351" s="56" t="s">
        <v>114</v>
      </c>
      <c r="L351" s="55" t="s">
        <v>113</v>
      </c>
      <c r="M351" s="56" t="s">
        <v>114</v>
      </c>
      <c r="N351" s="243"/>
      <c r="O351" s="243"/>
      <c r="P351" s="243"/>
      <c r="Q351" s="251"/>
      <c r="R351" s="251"/>
      <c r="S351" s="251"/>
      <c r="T351" s="251"/>
      <c r="U351" s="253"/>
    </row>
    <row r="352" spans="2:22">
      <c r="B352" s="168"/>
      <c r="C352" s="180"/>
      <c r="D352" s="169"/>
      <c r="E352" s="108"/>
      <c r="F352" s="62"/>
      <c r="G352" s="114"/>
      <c r="H352" s="114"/>
      <c r="I352" s="111"/>
      <c r="J352" s="108"/>
      <c r="K352" s="111"/>
      <c r="L352" s="108"/>
      <c r="M352" s="111"/>
      <c r="N352" s="58"/>
      <c r="O352" s="111"/>
      <c r="P352" s="111"/>
      <c r="Q352" s="57"/>
      <c r="R352" s="59"/>
      <c r="S352" s="60"/>
      <c r="T352" s="61"/>
      <c r="U352" s="59"/>
    </row>
    <row r="353" spans="1:21">
      <c r="B353" s="168"/>
      <c r="C353" s="180"/>
      <c r="D353" s="169"/>
      <c r="E353" s="108"/>
      <c r="F353" s="62"/>
      <c r="G353" s="114"/>
      <c r="H353" s="58"/>
      <c r="I353" s="111"/>
      <c r="J353" s="108"/>
      <c r="K353" s="111"/>
      <c r="L353" s="108"/>
      <c r="M353" s="111"/>
      <c r="N353" s="58"/>
      <c r="O353" s="111"/>
      <c r="P353" s="111"/>
      <c r="Q353" s="57"/>
      <c r="R353" s="59"/>
      <c r="S353" s="60"/>
      <c r="T353" s="61"/>
      <c r="U353" s="59"/>
    </row>
    <row r="355" spans="1:21" s="75" customFormat="1">
      <c r="A355" s="76" t="s">
        <v>377</v>
      </c>
      <c r="B355" s="75" t="s">
        <v>327</v>
      </c>
    </row>
    <row r="357" spans="1:21" ht="30.75" customHeight="1">
      <c r="B357" s="264" t="s">
        <v>188</v>
      </c>
      <c r="C357" s="264"/>
      <c r="D357" s="264"/>
      <c r="E357" s="126" t="s">
        <v>37</v>
      </c>
      <c r="F357" s="265" t="s">
        <v>234</v>
      </c>
      <c r="G357" s="265"/>
      <c r="H357" s="265" t="s">
        <v>235</v>
      </c>
      <c r="I357" s="265"/>
      <c r="J357" s="258" t="s">
        <v>312</v>
      </c>
      <c r="K357" s="258"/>
      <c r="L357" s="253" t="s">
        <v>309</v>
      </c>
      <c r="M357" s="253"/>
      <c r="N357" s="253" t="s">
        <v>310</v>
      </c>
      <c r="O357" s="253"/>
      <c r="P357" s="253" t="s">
        <v>311</v>
      </c>
      <c r="Q357" s="253"/>
    </row>
    <row r="358" spans="1:21">
      <c r="B358" s="215" t="s">
        <v>317</v>
      </c>
      <c r="C358" s="215"/>
      <c r="D358" s="215"/>
      <c r="E358" s="125" t="s">
        <v>318</v>
      </c>
      <c r="F358" s="216">
        <v>5000</v>
      </c>
      <c r="G358" s="216"/>
      <c r="H358" s="216">
        <v>5000</v>
      </c>
      <c r="I358" s="216"/>
      <c r="J358" s="262">
        <v>8.0000000000000007E-5</v>
      </c>
      <c r="K358" s="262"/>
      <c r="L358" s="263">
        <f>F358*J358</f>
        <v>0.4</v>
      </c>
      <c r="M358" s="263"/>
      <c r="N358" s="263">
        <f>H358*J358</f>
        <v>0.4</v>
      </c>
      <c r="O358" s="263"/>
      <c r="P358" s="263">
        <f>L358-N358</f>
        <v>0</v>
      </c>
      <c r="Q358" s="263"/>
    </row>
    <row r="359" spans="1:21">
      <c r="B359" s="215" t="s">
        <v>319</v>
      </c>
      <c r="C359" s="215"/>
      <c r="D359" s="215"/>
      <c r="E359" s="125" t="s">
        <v>318</v>
      </c>
      <c r="F359" s="216">
        <v>5000</v>
      </c>
      <c r="G359" s="216"/>
      <c r="H359" s="216">
        <v>5000</v>
      </c>
      <c r="I359" s="216"/>
      <c r="J359" s="262">
        <v>3.4999999999999997E-5</v>
      </c>
      <c r="K359" s="262"/>
      <c r="L359" s="263">
        <f t="shared" ref="L359:L362" si="111">F359*J359</f>
        <v>0.17499999999999999</v>
      </c>
      <c r="M359" s="263"/>
      <c r="N359" s="263">
        <f t="shared" ref="N359:N362" si="112">H359*J359</f>
        <v>0.17499999999999999</v>
      </c>
      <c r="O359" s="263"/>
      <c r="P359" s="263">
        <f t="shared" ref="P359:P362" si="113">L359-N359</f>
        <v>0</v>
      </c>
      <c r="Q359" s="263"/>
    </row>
    <row r="360" spans="1:21">
      <c r="B360" s="215" t="s">
        <v>320</v>
      </c>
      <c r="C360" s="215"/>
      <c r="D360" s="215"/>
      <c r="E360" s="125" t="s">
        <v>318</v>
      </c>
      <c r="F360" s="216">
        <v>5000</v>
      </c>
      <c r="G360" s="216"/>
      <c r="H360" s="216">
        <v>5000</v>
      </c>
      <c r="I360" s="216"/>
      <c r="J360" s="262">
        <v>1.4999999999999999E-2</v>
      </c>
      <c r="K360" s="262"/>
      <c r="L360" s="263">
        <f t="shared" si="111"/>
        <v>75</v>
      </c>
      <c r="M360" s="263"/>
      <c r="N360" s="263">
        <f t="shared" si="112"/>
        <v>75</v>
      </c>
      <c r="O360" s="263"/>
      <c r="P360" s="263">
        <f t="shared" si="113"/>
        <v>0</v>
      </c>
      <c r="Q360" s="263"/>
    </row>
    <row r="361" spans="1:21">
      <c r="B361" s="215" t="s">
        <v>321</v>
      </c>
      <c r="C361" s="215"/>
      <c r="D361" s="215"/>
      <c r="E361" s="125" t="s">
        <v>318</v>
      </c>
      <c r="F361" s="216">
        <v>5000</v>
      </c>
      <c r="G361" s="216"/>
      <c r="H361" s="216">
        <v>5000</v>
      </c>
      <c r="I361" s="216"/>
      <c r="J361" s="262">
        <v>7.4999999999999997E-3</v>
      </c>
      <c r="K361" s="262"/>
      <c r="L361" s="263">
        <f t="shared" si="111"/>
        <v>37.5</v>
      </c>
      <c r="M361" s="263"/>
      <c r="N361" s="263">
        <f t="shared" si="112"/>
        <v>37.5</v>
      </c>
      <c r="O361" s="263"/>
      <c r="P361" s="263">
        <f t="shared" si="113"/>
        <v>0</v>
      </c>
      <c r="Q361" s="263"/>
    </row>
    <row r="362" spans="1:21">
      <c r="B362" s="215" t="s">
        <v>322</v>
      </c>
      <c r="C362" s="215"/>
      <c r="D362" s="215"/>
      <c r="E362" s="125" t="s">
        <v>318</v>
      </c>
      <c r="F362" s="216">
        <v>5000</v>
      </c>
      <c r="G362" s="216"/>
      <c r="H362" s="216">
        <v>5000</v>
      </c>
      <c r="I362" s="216"/>
      <c r="J362" s="262">
        <v>3.5000000000000001E-3</v>
      </c>
      <c r="K362" s="262"/>
      <c r="L362" s="263">
        <f t="shared" si="111"/>
        <v>17.5</v>
      </c>
      <c r="M362" s="263"/>
      <c r="N362" s="263">
        <f t="shared" si="112"/>
        <v>17.5</v>
      </c>
      <c r="O362" s="263"/>
      <c r="P362" s="263">
        <f t="shared" si="113"/>
        <v>0</v>
      </c>
      <c r="Q362" s="263"/>
    </row>
    <row r="364" spans="1:21">
      <c r="B364" s="229" t="s">
        <v>101</v>
      </c>
      <c r="C364" s="230"/>
      <c r="D364" s="231"/>
      <c r="E364" s="238" t="s">
        <v>37</v>
      </c>
      <c r="F364" s="241" t="s">
        <v>102</v>
      </c>
      <c r="G364" s="241" t="s">
        <v>103</v>
      </c>
      <c r="H364" s="244" t="s">
        <v>104</v>
      </c>
      <c r="I364" s="245"/>
      <c r="J364" s="245"/>
      <c r="K364" s="245"/>
      <c r="L364" s="245"/>
      <c r="M364" s="246"/>
      <c r="N364" s="241" t="s">
        <v>105</v>
      </c>
      <c r="O364" s="247" t="s">
        <v>106</v>
      </c>
      <c r="P364" s="248"/>
      <c r="Q364" s="249" t="s">
        <v>107</v>
      </c>
      <c r="R364" s="247" t="s">
        <v>108</v>
      </c>
      <c r="S364" s="252"/>
      <c r="T364" s="248"/>
      <c r="U364" s="249" t="s">
        <v>109</v>
      </c>
    </row>
    <row r="365" spans="1:21" ht="18">
      <c r="B365" s="232"/>
      <c r="C365" s="233"/>
      <c r="D365" s="234"/>
      <c r="E365" s="239"/>
      <c r="F365" s="242"/>
      <c r="G365" s="242"/>
      <c r="H365" s="254" t="s">
        <v>110</v>
      </c>
      <c r="I365" s="254"/>
      <c r="J365" s="254" t="s">
        <v>111</v>
      </c>
      <c r="K365" s="254"/>
      <c r="L365" s="254" t="s">
        <v>112</v>
      </c>
      <c r="M365" s="254"/>
      <c r="N365" s="242"/>
      <c r="O365" s="241" t="s">
        <v>113</v>
      </c>
      <c r="P365" s="241" t="s">
        <v>114</v>
      </c>
      <c r="Q365" s="250"/>
      <c r="R365" s="249" t="s">
        <v>115</v>
      </c>
      <c r="S365" s="249" t="s">
        <v>116</v>
      </c>
      <c r="T365" s="249" t="s">
        <v>117</v>
      </c>
      <c r="U365" s="250"/>
    </row>
    <row r="366" spans="1:21">
      <c r="B366" s="235"/>
      <c r="C366" s="236"/>
      <c r="D366" s="237"/>
      <c r="E366" s="240"/>
      <c r="F366" s="243"/>
      <c r="G366" s="243"/>
      <c r="H366" s="55" t="s">
        <v>113</v>
      </c>
      <c r="I366" s="56" t="s">
        <v>114</v>
      </c>
      <c r="J366" s="55" t="s">
        <v>113</v>
      </c>
      <c r="K366" s="56" t="s">
        <v>114</v>
      </c>
      <c r="L366" s="55" t="s">
        <v>113</v>
      </c>
      <c r="M366" s="56" t="s">
        <v>114</v>
      </c>
      <c r="N366" s="243"/>
      <c r="O366" s="243"/>
      <c r="P366" s="243"/>
      <c r="Q366" s="251"/>
      <c r="R366" s="251"/>
      <c r="S366" s="251"/>
      <c r="T366" s="251"/>
      <c r="U366" s="251"/>
    </row>
    <row r="367" spans="1:21">
      <c r="B367" s="168" t="s">
        <v>122</v>
      </c>
      <c r="C367" s="180"/>
      <c r="D367" s="169"/>
      <c r="E367" s="108" t="s">
        <v>118</v>
      </c>
      <c r="F367" s="62">
        <f>'2D Alte produceri'!H69</f>
        <v>15</v>
      </c>
      <c r="G367" s="114" t="s">
        <v>119</v>
      </c>
      <c r="H367" s="114" t="s">
        <v>120</v>
      </c>
      <c r="I367" s="111">
        <v>25.8</v>
      </c>
      <c r="J367" s="108" t="s">
        <v>120</v>
      </c>
      <c r="K367" s="111">
        <v>2.7272700000000001E-4</v>
      </c>
      <c r="L367" s="108" t="s">
        <v>120</v>
      </c>
      <c r="M367" s="111">
        <v>4.0909099999999999E-4</v>
      </c>
      <c r="N367" s="58">
        <v>1</v>
      </c>
      <c r="O367" s="111" t="s">
        <v>120</v>
      </c>
      <c r="P367" s="111">
        <v>2.58E-2</v>
      </c>
      <c r="Q367" s="57">
        <f t="shared" ref="Q367:Q368" si="114">F367*P367</f>
        <v>0.38700000000000001</v>
      </c>
      <c r="R367" s="59">
        <f t="shared" ref="R367:R368" si="115">Q367*N367*I367</f>
        <v>9.9846000000000004</v>
      </c>
      <c r="S367" s="60">
        <f t="shared" ref="S367:S368" si="116">Q367*K367</f>
        <v>1.0554534900000001E-4</v>
      </c>
      <c r="T367" s="61">
        <f t="shared" ref="T367:T368" si="117">Q367*M367</f>
        <v>1.5831821700000001E-4</v>
      </c>
      <c r="U367" s="59">
        <f t="shared" ref="U367:U368" si="118">R367+(S367*25)+(T367*298)</f>
        <v>10.034417462391001</v>
      </c>
    </row>
    <row r="368" spans="1:21">
      <c r="B368" s="168" t="s">
        <v>38</v>
      </c>
      <c r="C368" s="180"/>
      <c r="D368" s="169"/>
      <c r="E368" s="108" t="s">
        <v>118</v>
      </c>
      <c r="F368" s="62">
        <f>'2D Alte produceri'!H70*0.7/1000</f>
        <v>14</v>
      </c>
      <c r="G368" s="114" t="s">
        <v>119</v>
      </c>
      <c r="H368" s="58" t="s">
        <v>120</v>
      </c>
      <c r="I368" s="111">
        <v>15.3</v>
      </c>
      <c r="J368" s="108" t="s">
        <v>120</v>
      </c>
      <c r="K368" s="111">
        <v>2.7272700000000001E-4</v>
      </c>
      <c r="L368" s="108" t="s">
        <v>120</v>
      </c>
      <c r="M368" s="111">
        <v>4.0909099999999999E-4</v>
      </c>
      <c r="N368" s="58">
        <v>1</v>
      </c>
      <c r="O368" s="111" t="s">
        <v>121</v>
      </c>
      <c r="P368" s="111">
        <v>3.3860000000000001E-2</v>
      </c>
      <c r="Q368" s="57">
        <f t="shared" si="114"/>
        <v>0.47404000000000002</v>
      </c>
      <c r="R368" s="59">
        <f t="shared" si="115"/>
        <v>7.2528120000000005</v>
      </c>
      <c r="S368" s="60">
        <f t="shared" si="116"/>
        <v>1.2928350708000001E-4</v>
      </c>
      <c r="T368" s="61">
        <f t="shared" si="117"/>
        <v>1.9392549763999999E-4</v>
      </c>
      <c r="U368" s="59">
        <f t="shared" si="118"/>
        <v>7.31383388597372</v>
      </c>
    </row>
    <row r="370" spans="2:22" ht="45">
      <c r="B370" s="255" t="s">
        <v>101</v>
      </c>
      <c r="C370" s="256"/>
      <c r="D370" s="257"/>
      <c r="E370" s="113" t="s">
        <v>37</v>
      </c>
      <c r="F370" s="258" t="s">
        <v>102</v>
      </c>
      <c r="G370" s="258"/>
      <c r="H370" s="258"/>
      <c r="I370" s="112" t="s">
        <v>124</v>
      </c>
      <c r="J370" s="253" t="s">
        <v>125</v>
      </c>
      <c r="K370" s="253"/>
    </row>
    <row r="371" spans="2:22">
      <c r="B371" s="259" t="s">
        <v>40</v>
      </c>
      <c r="C371" s="260"/>
      <c r="D371" s="261"/>
      <c r="E371" s="108" t="s">
        <v>44</v>
      </c>
      <c r="F371" s="166">
        <f>'2D Alte produceri'!H68</f>
        <v>200</v>
      </c>
      <c r="G371" s="166"/>
      <c r="H371" s="166"/>
      <c r="I371" s="108">
        <v>0.38059999999999999</v>
      </c>
      <c r="J371" s="166">
        <f>F371*I371</f>
        <v>76.12</v>
      </c>
      <c r="K371" s="166"/>
    </row>
    <row r="373" spans="2:22">
      <c r="B373" s="8" t="s">
        <v>126</v>
      </c>
    </row>
    <row r="375" spans="2:22">
      <c r="B375" s="229" t="s">
        <v>101</v>
      </c>
      <c r="C375" s="230"/>
      <c r="D375" s="231"/>
      <c r="E375" s="238" t="s">
        <v>37</v>
      </c>
      <c r="F375" s="241" t="s">
        <v>102</v>
      </c>
      <c r="G375" s="241" t="s">
        <v>103</v>
      </c>
      <c r="H375" s="244" t="s">
        <v>104</v>
      </c>
      <c r="I375" s="245"/>
      <c r="J375" s="245"/>
      <c r="K375" s="245"/>
      <c r="L375" s="245"/>
      <c r="M375" s="246"/>
      <c r="N375" s="241" t="s">
        <v>105</v>
      </c>
      <c r="O375" s="247" t="s">
        <v>106</v>
      </c>
      <c r="P375" s="248"/>
      <c r="Q375" s="249" t="s">
        <v>107</v>
      </c>
      <c r="R375" s="247" t="s">
        <v>127</v>
      </c>
      <c r="S375" s="252"/>
      <c r="T375" s="248"/>
      <c r="U375" s="253" t="s">
        <v>128</v>
      </c>
      <c r="V375" s="253" t="s">
        <v>109</v>
      </c>
    </row>
    <row r="376" spans="2:22" ht="18">
      <c r="B376" s="232"/>
      <c r="C376" s="233"/>
      <c r="D376" s="234"/>
      <c r="E376" s="239"/>
      <c r="F376" s="242"/>
      <c r="G376" s="242"/>
      <c r="H376" s="254" t="s">
        <v>110</v>
      </c>
      <c r="I376" s="254"/>
      <c r="J376" s="254" t="s">
        <v>111</v>
      </c>
      <c r="K376" s="254"/>
      <c r="L376" s="254" t="s">
        <v>112</v>
      </c>
      <c r="M376" s="254"/>
      <c r="N376" s="242"/>
      <c r="O376" s="241" t="s">
        <v>113</v>
      </c>
      <c r="P376" s="241" t="s">
        <v>114</v>
      </c>
      <c r="Q376" s="250"/>
      <c r="R376" s="249" t="s">
        <v>115</v>
      </c>
      <c r="S376" s="249" t="s">
        <v>116</v>
      </c>
      <c r="T376" s="249" t="s">
        <v>117</v>
      </c>
      <c r="U376" s="253"/>
      <c r="V376" s="253"/>
    </row>
    <row r="377" spans="2:22">
      <c r="B377" s="235"/>
      <c r="C377" s="236"/>
      <c r="D377" s="237"/>
      <c r="E377" s="240"/>
      <c r="F377" s="243"/>
      <c r="G377" s="243"/>
      <c r="H377" s="55" t="s">
        <v>113</v>
      </c>
      <c r="I377" s="56" t="s">
        <v>114</v>
      </c>
      <c r="J377" s="55" t="s">
        <v>113</v>
      </c>
      <c r="K377" s="56" t="s">
        <v>114</v>
      </c>
      <c r="L377" s="55" t="s">
        <v>113</v>
      </c>
      <c r="M377" s="56" t="s">
        <v>114</v>
      </c>
      <c r="N377" s="243"/>
      <c r="O377" s="243"/>
      <c r="P377" s="243"/>
      <c r="Q377" s="251"/>
      <c r="R377" s="251"/>
      <c r="S377" s="251"/>
      <c r="T377" s="251"/>
      <c r="U377" s="253"/>
      <c r="V377" s="253"/>
    </row>
    <row r="378" spans="2:22">
      <c r="B378" s="168" t="s">
        <v>122</v>
      </c>
      <c r="C378" s="180"/>
      <c r="D378" s="169"/>
      <c r="E378" s="108" t="s">
        <v>118</v>
      </c>
      <c r="F378" s="62">
        <f>'2D Alte produceri'!F77</f>
        <v>10</v>
      </c>
      <c r="G378" s="114" t="s">
        <v>119</v>
      </c>
      <c r="H378" s="114" t="s">
        <v>120</v>
      </c>
      <c r="I378" s="111">
        <v>25.8</v>
      </c>
      <c r="J378" s="108" t="s">
        <v>120</v>
      </c>
      <c r="K378" s="111">
        <v>2.7272700000000001E-4</v>
      </c>
      <c r="L378" s="108" t="s">
        <v>120</v>
      </c>
      <c r="M378" s="111">
        <v>4.0909099999999999E-4</v>
      </c>
      <c r="N378" s="58">
        <v>1</v>
      </c>
      <c r="O378" s="111" t="s">
        <v>120</v>
      </c>
      <c r="P378" s="111">
        <v>2.58E-2</v>
      </c>
      <c r="Q378" s="57">
        <f t="shared" ref="Q378" si="119">F378*P378</f>
        <v>0.25800000000000001</v>
      </c>
      <c r="R378" s="59">
        <f t="shared" ref="R378:R379" si="120">Q378*N378*I378</f>
        <v>6.6564000000000005</v>
      </c>
      <c r="S378" s="60">
        <f t="shared" ref="S378:S379" si="121">Q378*K378</f>
        <v>7.0363566000000005E-5</v>
      </c>
      <c r="T378" s="61">
        <f t="shared" ref="T378:T379" si="122">Q378*M378</f>
        <v>1.0554547799999999E-4</v>
      </c>
      <c r="U378" s="59">
        <f t="shared" ref="U378:U379" si="123">R378+(S378*25)+(T378*298)</f>
        <v>6.6896116415940003</v>
      </c>
      <c r="V378" s="227">
        <f>U378-U379</f>
        <v>2.7089999999999996</v>
      </c>
    </row>
    <row r="379" spans="2:22">
      <c r="B379" s="168" t="s">
        <v>38</v>
      </c>
      <c r="C379" s="180"/>
      <c r="D379" s="169"/>
      <c r="E379" s="108" t="s">
        <v>118</v>
      </c>
      <c r="F379" s="62">
        <f>Q379/P379</f>
        <v>7.6196101594802128</v>
      </c>
      <c r="G379" s="114" t="s">
        <v>119</v>
      </c>
      <c r="H379" s="58" t="s">
        <v>120</v>
      </c>
      <c r="I379" s="111">
        <v>15.3</v>
      </c>
      <c r="J379" s="108" t="s">
        <v>120</v>
      </c>
      <c r="K379" s="111">
        <v>2.7272700000000001E-4</v>
      </c>
      <c r="L379" s="108" t="s">
        <v>120</v>
      </c>
      <c r="M379" s="111">
        <v>4.0909099999999999E-4</v>
      </c>
      <c r="N379" s="58">
        <v>1</v>
      </c>
      <c r="O379" s="111" t="s">
        <v>121</v>
      </c>
      <c r="P379" s="111">
        <v>3.3860000000000001E-2</v>
      </c>
      <c r="Q379" s="57">
        <f>Q378</f>
        <v>0.25800000000000001</v>
      </c>
      <c r="R379" s="59">
        <f t="shared" si="120"/>
        <v>3.9474000000000005</v>
      </c>
      <c r="S379" s="60">
        <f t="shared" si="121"/>
        <v>7.0363566000000005E-5</v>
      </c>
      <c r="T379" s="61">
        <f t="shared" si="122"/>
        <v>1.0554547799999999E-4</v>
      </c>
      <c r="U379" s="59">
        <f t="shared" si="123"/>
        <v>3.9806116415940007</v>
      </c>
      <c r="V379" s="228"/>
    </row>
    <row r="381" spans="2:22">
      <c r="B381" s="8" t="s">
        <v>129</v>
      </c>
    </row>
    <row r="383" spans="2:22">
      <c r="B383" s="229" t="s">
        <v>101</v>
      </c>
      <c r="C383" s="230"/>
      <c r="D383" s="231"/>
      <c r="E383" s="238" t="s">
        <v>37</v>
      </c>
      <c r="F383" s="241" t="s">
        <v>102</v>
      </c>
      <c r="G383" s="241" t="s">
        <v>103</v>
      </c>
      <c r="H383" s="244" t="s">
        <v>104</v>
      </c>
      <c r="I383" s="245"/>
      <c r="J383" s="245"/>
      <c r="K383" s="245"/>
      <c r="L383" s="245"/>
      <c r="M383" s="246"/>
      <c r="N383" s="241" t="s">
        <v>105</v>
      </c>
      <c r="O383" s="247" t="s">
        <v>106</v>
      </c>
      <c r="P383" s="248"/>
      <c r="Q383" s="249" t="s">
        <v>107</v>
      </c>
      <c r="R383" s="247" t="s">
        <v>108</v>
      </c>
      <c r="S383" s="252"/>
      <c r="T383" s="248"/>
      <c r="U383" s="253" t="s">
        <v>109</v>
      </c>
    </row>
    <row r="384" spans="2:22" ht="18">
      <c r="B384" s="232"/>
      <c r="C384" s="233"/>
      <c r="D384" s="234"/>
      <c r="E384" s="239"/>
      <c r="F384" s="242"/>
      <c r="G384" s="242"/>
      <c r="H384" s="254" t="s">
        <v>110</v>
      </c>
      <c r="I384" s="254"/>
      <c r="J384" s="254" t="s">
        <v>111</v>
      </c>
      <c r="K384" s="254"/>
      <c r="L384" s="254" t="s">
        <v>112</v>
      </c>
      <c r="M384" s="254"/>
      <c r="N384" s="242"/>
      <c r="O384" s="241" t="s">
        <v>113</v>
      </c>
      <c r="P384" s="241" t="s">
        <v>114</v>
      </c>
      <c r="Q384" s="250"/>
      <c r="R384" s="249" t="s">
        <v>115</v>
      </c>
      <c r="S384" s="249" t="s">
        <v>116</v>
      </c>
      <c r="T384" s="249" t="s">
        <v>117</v>
      </c>
      <c r="U384" s="253"/>
    </row>
    <row r="385" spans="1:26">
      <c r="B385" s="235"/>
      <c r="C385" s="236"/>
      <c r="D385" s="237"/>
      <c r="E385" s="240"/>
      <c r="F385" s="243"/>
      <c r="G385" s="243"/>
      <c r="H385" s="55" t="s">
        <v>113</v>
      </c>
      <c r="I385" s="56" t="s">
        <v>114</v>
      </c>
      <c r="J385" s="55" t="s">
        <v>113</v>
      </c>
      <c r="K385" s="56" t="s">
        <v>114</v>
      </c>
      <c r="L385" s="55" t="s">
        <v>113</v>
      </c>
      <c r="M385" s="56" t="s">
        <v>114</v>
      </c>
      <c r="N385" s="243"/>
      <c r="O385" s="243"/>
      <c r="P385" s="243"/>
      <c r="Q385" s="251"/>
      <c r="R385" s="251"/>
      <c r="S385" s="251"/>
      <c r="T385" s="251"/>
      <c r="U385" s="253"/>
    </row>
    <row r="386" spans="1:26">
      <c r="B386" s="168"/>
      <c r="C386" s="180"/>
      <c r="D386" s="169"/>
      <c r="E386" s="108"/>
      <c r="F386" s="62"/>
      <c r="G386" s="114"/>
      <c r="H386" s="114"/>
      <c r="I386" s="111"/>
      <c r="J386" s="108"/>
      <c r="K386" s="111"/>
      <c r="L386" s="108"/>
      <c r="M386" s="111"/>
      <c r="N386" s="58"/>
      <c r="O386" s="111"/>
      <c r="P386" s="111"/>
      <c r="Q386" s="57"/>
      <c r="R386" s="59"/>
      <c r="S386" s="60"/>
      <c r="T386" s="61"/>
      <c r="U386" s="59"/>
    </row>
    <row r="387" spans="1:26">
      <c r="B387" s="168"/>
      <c r="C387" s="180"/>
      <c r="D387" s="169"/>
      <c r="E387" s="108"/>
      <c r="F387" s="62"/>
      <c r="G387" s="114"/>
      <c r="H387" s="58"/>
      <c r="I387" s="111"/>
      <c r="J387" s="108"/>
      <c r="K387" s="111"/>
      <c r="L387" s="108"/>
      <c r="M387" s="111"/>
      <c r="N387" s="58"/>
      <c r="O387" s="111"/>
      <c r="P387" s="111"/>
      <c r="Q387" s="57"/>
      <c r="R387" s="59"/>
      <c r="S387" s="60"/>
      <c r="T387" s="61"/>
      <c r="U387" s="59"/>
    </row>
    <row r="389" spans="1:26" s="75" customFormat="1">
      <c r="A389" s="76" t="s">
        <v>378</v>
      </c>
      <c r="B389" s="75" t="s">
        <v>359</v>
      </c>
    </row>
    <row r="391" spans="1:26" ht="46.5" customHeight="1">
      <c r="B391" s="278" t="s">
        <v>332</v>
      </c>
      <c r="C391" s="278"/>
      <c r="D391" s="278"/>
      <c r="E391" s="278" t="s">
        <v>37</v>
      </c>
      <c r="F391" s="249" t="s">
        <v>333</v>
      </c>
      <c r="G391" s="249"/>
      <c r="H391" s="249" t="s">
        <v>334</v>
      </c>
      <c r="I391" s="249"/>
      <c r="J391" s="258" t="s">
        <v>360</v>
      </c>
      <c r="K391" s="258"/>
      <c r="L391" s="247" t="s">
        <v>361</v>
      </c>
      <c r="M391" s="248"/>
      <c r="N391" s="268" t="s">
        <v>364</v>
      </c>
      <c r="O391" s="268"/>
      <c r="P391" s="268" t="s">
        <v>370</v>
      </c>
      <c r="Q391" s="268"/>
      <c r="R391" s="258" t="s">
        <v>368</v>
      </c>
      <c r="S391" s="258"/>
      <c r="T391" s="258"/>
      <c r="U391" s="258" t="s">
        <v>369</v>
      </c>
      <c r="V391" s="258"/>
      <c r="W391" s="258"/>
      <c r="X391" s="247" t="s">
        <v>371</v>
      </c>
      <c r="Y391" s="252"/>
      <c r="Z391" s="248"/>
    </row>
    <row r="392" spans="1:26" ht="29.25" customHeight="1">
      <c r="B392" s="279"/>
      <c r="C392" s="279"/>
      <c r="D392" s="279"/>
      <c r="E392" s="279"/>
      <c r="F392" s="251"/>
      <c r="G392" s="251"/>
      <c r="H392" s="251"/>
      <c r="I392" s="251"/>
      <c r="J392" s="258"/>
      <c r="K392" s="258"/>
      <c r="L392" s="122" t="s">
        <v>362</v>
      </c>
      <c r="M392" s="130" t="s">
        <v>363</v>
      </c>
      <c r="N392" s="268"/>
      <c r="O392" s="268"/>
      <c r="P392" s="268"/>
      <c r="Q392" s="268"/>
      <c r="R392" s="123" t="s">
        <v>365</v>
      </c>
      <c r="S392" s="123" t="s">
        <v>366</v>
      </c>
      <c r="T392" s="122" t="s">
        <v>367</v>
      </c>
      <c r="U392" s="123" t="s">
        <v>365</v>
      </c>
      <c r="V392" s="123" t="s">
        <v>366</v>
      </c>
      <c r="W392" s="122" t="s">
        <v>367</v>
      </c>
      <c r="X392" s="123" t="s">
        <v>365</v>
      </c>
      <c r="Y392" s="123" t="s">
        <v>366</v>
      </c>
      <c r="Z392" s="122" t="s">
        <v>367</v>
      </c>
    </row>
    <row r="393" spans="1:26">
      <c r="B393" s="205" t="s">
        <v>335</v>
      </c>
      <c r="C393" s="205"/>
      <c r="D393" s="205"/>
      <c r="E393" s="120" t="s">
        <v>194</v>
      </c>
      <c r="F393" s="204">
        <f>'2F Consum halo+SF6'!G10</f>
        <v>30000</v>
      </c>
      <c r="G393" s="204"/>
      <c r="H393" s="204">
        <f>'2F Consum halo+SF6'!I10</f>
        <v>30000</v>
      </c>
      <c r="I393" s="204"/>
      <c r="J393" s="166">
        <v>0.1</v>
      </c>
      <c r="K393" s="166"/>
      <c r="L393" s="119">
        <v>0.6</v>
      </c>
      <c r="M393" s="119">
        <v>0.3</v>
      </c>
      <c r="N393" s="166">
        <v>95</v>
      </c>
      <c r="O393" s="166"/>
      <c r="P393" s="166">
        <v>0</v>
      </c>
      <c r="Q393" s="166"/>
      <c r="R393" s="53">
        <f>(F393*J393)*(L393/100)</f>
        <v>18</v>
      </c>
      <c r="S393" s="53">
        <f>(F393*J393)*(M393/100)</f>
        <v>9</v>
      </c>
      <c r="T393" s="53">
        <f>(F393*J393)*(N393/100)</f>
        <v>2850</v>
      </c>
      <c r="U393" s="53">
        <f>(H393*J393)*(L393/100)</f>
        <v>18</v>
      </c>
      <c r="V393" s="53">
        <f>(H393*J393)*(M393/100)</f>
        <v>9</v>
      </c>
      <c r="W393" s="53">
        <f>(H393*J393)*(N393/100)</f>
        <v>2850</v>
      </c>
      <c r="X393" s="53">
        <f>R393-U393</f>
        <v>0</v>
      </c>
      <c r="Y393" s="53">
        <f>S393-V393</f>
        <v>0</v>
      </c>
      <c r="Z393" s="53">
        <f>T393-W393</f>
        <v>0</v>
      </c>
    </row>
    <row r="394" spans="1:26" ht="31.5" customHeight="1">
      <c r="B394" s="303" t="s">
        <v>336</v>
      </c>
      <c r="C394" s="303"/>
      <c r="D394" s="303"/>
      <c r="E394" s="120" t="s">
        <v>194</v>
      </c>
      <c r="F394" s="204">
        <f>'2F Consum halo+SF6'!G11</f>
        <v>2520</v>
      </c>
      <c r="G394" s="204"/>
      <c r="H394" s="204">
        <f>'2F Consum halo+SF6'!I11</f>
        <v>2520</v>
      </c>
      <c r="I394" s="204"/>
      <c r="J394" s="166">
        <v>0.2</v>
      </c>
      <c r="K394" s="166"/>
      <c r="L394" s="119">
        <v>0.6</v>
      </c>
      <c r="M394" s="119">
        <v>5</v>
      </c>
      <c r="N394" s="166">
        <v>90</v>
      </c>
      <c r="O394" s="166"/>
      <c r="P394" s="166">
        <v>0</v>
      </c>
      <c r="Q394" s="166"/>
      <c r="R394" s="53">
        <f t="shared" ref="R394:R398" si="124">(F394*J394)*(L394/100)</f>
        <v>3.024</v>
      </c>
      <c r="S394" s="53">
        <f t="shared" ref="S394:S398" si="125">(F394*J394)*(M394/100)</f>
        <v>25.200000000000003</v>
      </c>
      <c r="T394" s="53">
        <f t="shared" ref="T394:T398" si="126">(F394*J394)*(N394/100)</f>
        <v>453.6</v>
      </c>
      <c r="U394" s="53">
        <f t="shared" ref="U394:U398" si="127">(H394*J394)*(L394/100)</f>
        <v>3.024</v>
      </c>
      <c r="V394" s="53">
        <f t="shared" ref="V394:V398" si="128">(H394*J394)*(M394/100)</f>
        <v>25.200000000000003</v>
      </c>
      <c r="W394" s="53">
        <f t="shared" ref="W394:W398" si="129">(H394*J394)*(N394/100)</f>
        <v>453.6</v>
      </c>
      <c r="X394" s="53">
        <f t="shared" ref="X394:X398" si="130">R394-U394</f>
        <v>0</v>
      </c>
      <c r="Y394" s="53">
        <f t="shared" ref="Y394:Y398" si="131">S394-V394</f>
        <v>0</v>
      </c>
      <c r="Z394" s="53">
        <f t="shared" ref="Z394:Z398" si="132">T394-W394</f>
        <v>0</v>
      </c>
    </row>
    <row r="395" spans="1:26" ht="30" customHeight="1">
      <c r="B395" s="303" t="s">
        <v>337</v>
      </c>
      <c r="C395" s="303"/>
      <c r="D395" s="303"/>
      <c r="E395" s="120" t="s">
        <v>194</v>
      </c>
      <c r="F395" s="204">
        <f>'2F Consum halo+SF6'!G12</f>
        <v>8000</v>
      </c>
      <c r="G395" s="204"/>
      <c r="H395" s="204">
        <f>'2F Consum halo+SF6'!I12</f>
        <v>8000</v>
      </c>
      <c r="I395" s="204"/>
      <c r="J395" s="166">
        <v>0.18</v>
      </c>
      <c r="K395" s="166"/>
      <c r="L395" s="119">
        <v>0.6</v>
      </c>
      <c r="M395" s="119">
        <v>5</v>
      </c>
      <c r="N395" s="166">
        <v>90</v>
      </c>
      <c r="O395" s="166"/>
      <c r="P395" s="166">
        <v>0</v>
      </c>
      <c r="Q395" s="166"/>
      <c r="R395" s="53">
        <f t="shared" si="124"/>
        <v>8.64</v>
      </c>
      <c r="S395" s="53">
        <f t="shared" si="125"/>
        <v>72</v>
      </c>
      <c r="T395" s="53">
        <f t="shared" si="126"/>
        <v>1296</v>
      </c>
      <c r="U395" s="53">
        <f t="shared" si="127"/>
        <v>8.64</v>
      </c>
      <c r="V395" s="53">
        <f t="shared" si="128"/>
        <v>72</v>
      </c>
      <c r="W395" s="53">
        <f t="shared" si="129"/>
        <v>1296</v>
      </c>
      <c r="X395" s="53">
        <f t="shared" si="130"/>
        <v>0</v>
      </c>
      <c r="Y395" s="53">
        <f t="shared" si="131"/>
        <v>0</v>
      </c>
      <c r="Z395" s="53">
        <f t="shared" si="132"/>
        <v>0</v>
      </c>
    </row>
    <row r="396" spans="1:26">
      <c r="B396" s="189" t="s">
        <v>338</v>
      </c>
      <c r="C396" s="190"/>
      <c r="D396" s="191"/>
      <c r="E396" s="120" t="s">
        <v>194</v>
      </c>
      <c r="F396" s="204">
        <f>'2F Consum halo+SF6'!G13</f>
        <v>4000</v>
      </c>
      <c r="G396" s="204"/>
      <c r="H396" s="204">
        <f>'2F Consum halo+SF6'!I13</f>
        <v>4000</v>
      </c>
      <c r="I396" s="204"/>
      <c r="J396" s="166">
        <v>0.4</v>
      </c>
      <c r="K396" s="166"/>
      <c r="L396" s="119">
        <v>0.6</v>
      </c>
      <c r="M396" s="119">
        <v>10</v>
      </c>
      <c r="N396" s="166">
        <v>60</v>
      </c>
      <c r="O396" s="166"/>
      <c r="P396" s="166">
        <v>0</v>
      </c>
      <c r="Q396" s="166"/>
      <c r="R396" s="53">
        <f t="shared" si="124"/>
        <v>9.6</v>
      </c>
      <c r="S396" s="53">
        <f t="shared" si="125"/>
        <v>160</v>
      </c>
      <c r="T396" s="53">
        <f t="shared" si="126"/>
        <v>960</v>
      </c>
      <c r="U396" s="53">
        <f t="shared" si="127"/>
        <v>9.6</v>
      </c>
      <c r="V396" s="53">
        <f t="shared" si="128"/>
        <v>160</v>
      </c>
      <c r="W396" s="53">
        <f t="shared" si="129"/>
        <v>960</v>
      </c>
      <c r="X396" s="53">
        <f t="shared" si="130"/>
        <v>0</v>
      </c>
      <c r="Y396" s="53">
        <f t="shared" si="131"/>
        <v>0</v>
      </c>
      <c r="Z396" s="53">
        <f t="shared" si="132"/>
        <v>0</v>
      </c>
    </row>
    <row r="397" spans="1:26" ht="30.75" customHeight="1">
      <c r="B397" s="209" t="s">
        <v>358</v>
      </c>
      <c r="C397" s="211"/>
      <c r="D397" s="210"/>
      <c r="E397" s="120" t="s">
        <v>194</v>
      </c>
      <c r="F397" s="204">
        <f>'2F Consum halo+SF6'!G14</f>
        <v>400</v>
      </c>
      <c r="G397" s="204"/>
      <c r="H397" s="204">
        <f>'2F Consum halo+SF6'!I14</f>
        <v>400</v>
      </c>
      <c r="I397" s="204"/>
      <c r="J397" s="166">
        <v>0.6</v>
      </c>
      <c r="K397" s="166"/>
      <c r="L397" s="119">
        <v>0.6</v>
      </c>
      <c r="M397" s="119">
        <v>10</v>
      </c>
      <c r="N397" s="166">
        <v>60</v>
      </c>
      <c r="O397" s="166"/>
      <c r="P397" s="166">
        <v>0</v>
      </c>
      <c r="Q397" s="166"/>
      <c r="R397" s="53">
        <f t="shared" si="124"/>
        <v>1.44</v>
      </c>
      <c r="S397" s="53">
        <f t="shared" si="125"/>
        <v>24</v>
      </c>
      <c r="T397" s="53">
        <f t="shared" si="126"/>
        <v>144</v>
      </c>
      <c r="U397" s="53">
        <f t="shared" si="127"/>
        <v>1.44</v>
      </c>
      <c r="V397" s="53">
        <f t="shared" si="128"/>
        <v>24</v>
      </c>
      <c r="W397" s="53">
        <f t="shared" si="129"/>
        <v>144</v>
      </c>
      <c r="X397" s="53">
        <f t="shared" si="130"/>
        <v>0</v>
      </c>
      <c r="Y397" s="53">
        <f t="shared" si="131"/>
        <v>0</v>
      </c>
      <c r="Z397" s="53">
        <f t="shared" si="132"/>
        <v>0</v>
      </c>
    </row>
    <row r="398" spans="1:26">
      <c r="B398" s="205" t="s">
        <v>339</v>
      </c>
      <c r="C398" s="205"/>
      <c r="D398" s="205"/>
      <c r="E398" s="120" t="s">
        <v>194</v>
      </c>
      <c r="F398" s="204">
        <f>'2F Consum halo+SF6'!G15</f>
        <v>15000</v>
      </c>
      <c r="G398" s="204"/>
      <c r="H398" s="204">
        <f>'2F Consum halo+SF6'!I15</f>
        <v>15000</v>
      </c>
      <c r="I398" s="204"/>
      <c r="J398" s="166">
        <v>0.8</v>
      </c>
      <c r="K398" s="166"/>
      <c r="L398" s="119">
        <v>0.6</v>
      </c>
      <c r="M398" s="119">
        <v>5</v>
      </c>
      <c r="N398" s="166">
        <v>60</v>
      </c>
      <c r="O398" s="166"/>
      <c r="P398" s="166">
        <v>0</v>
      </c>
      <c r="Q398" s="166"/>
      <c r="R398" s="53">
        <f t="shared" si="124"/>
        <v>72</v>
      </c>
      <c r="S398" s="53">
        <f t="shared" si="125"/>
        <v>600</v>
      </c>
      <c r="T398" s="53">
        <f t="shared" si="126"/>
        <v>7200</v>
      </c>
      <c r="U398" s="53">
        <f t="shared" si="127"/>
        <v>72</v>
      </c>
      <c r="V398" s="53">
        <f t="shared" si="128"/>
        <v>600</v>
      </c>
      <c r="W398" s="53">
        <f t="shared" si="129"/>
        <v>7200</v>
      </c>
      <c r="X398" s="53">
        <f t="shared" si="130"/>
        <v>0</v>
      </c>
      <c r="Y398" s="53">
        <f t="shared" si="131"/>
        <v>0</v>
      </c>
      <c r="Z398" s="53">
        <f t="shared" si="132"/>
        <v>0</v>
      </c>
    </row>
    <row r="400" spans="1:26" ht="45">
      <c r="B400" s="255" t="s">
        <v>101</v>
      </c>
      <c r="C400" s="256"/>
      <c r="D400" s="257"/>
      <c r="E400" s="123" t="s">
        <v>37</v>
      </c>
      <c r="F400" s="258" t="s">
        <v>102</v>
      </c>
      <c r="G400" s="258"/>
      <c r="H400" s="258"/>
      <c r="I400" s="122" t="s">
        <v>124</v>
      </c>
      <c r="J400" s="253" t="s">
        <v>125</v>
      </c>
      <c r="K400" s="253"/>
    </row>
    <row r="401" spans="2:26">
      <c r="B401" s="259" t="s">
        <v>40</v>
      </c>
      <c r="C401" s="260"/>
      <c r="D401" s="261"/>
      <c r="E401" s="119" t="s">
        <v>44</v>
      </c>
      <c r="F401" s="166">
        <f>'2F Consum halo+SF6'!H40</f>
        <v>200</v>
      </c>
      <c r="G401" s="166"/>
      <c r="H401" s="166"/>
      <c r="I401" s="119">
        <v>0.38059999999999999</v>
      </c>
      <c r="J401" s="166">
        <f>F401*I401</f>
        <v>76.12</v>
      </c>
      <c r="K401" s="166"/>
    </row>
    <row r="403" spans="2:26">
      <c r="B403" s="229" t="s">
        <v>101</v>
      </c>
      <c r="C403" s="230"/>
      <c r="D403" s="231"/>
      <c r="E403" s="238" t="s">
        <v>37</v>
      </c>
      <c r="F403" s="241" t="s">
        <v>102</v>
      </c>
      <c r="G403" s="241" t="s">
        <v>103</v>
      </c>
      <c r="H403" s="244" t="s">
        <v>104</v>
      </c>
      <c r="I403" s="245"/>
      <c r="J403" s="245"/>
      <c r="K403" s="245"/>
      <c r="L403" s="245"/>
      <c r="M403" s="246"/>
      <c r="N403" s="241" t="s">
        <v>105</v>
      </c>
      <c r="O403" s="247" t="s">
        <v>106</v>
      </c>
      <c r="P403" s="248"/>
      <c r="Q403" s="249" t="s">
        <v>107</v>
      </c>
      <c r="R403" s="247" t="s">
        <v>108</v>
      </c>
      <c r="S403" s="252"/>
      <c r="T403" s="248"/>
      <c r="U403" s="253" t="s">
        <v>109</v>
      </c>
    </row>
    <row r="404" spans="2:26" ht="18">
      <c r="B404" s="232"/>
      <c r="C404" s="233"/>
      <c r="D404" s="234"/>
      <c r="E404" s="239"/>
      <c r="F404" s="242"/>
      <c r="G404" s="242"/>
      <c r="H404" s="254" t="s">
        <v>110</v>
      </c>
      <c r="I404" s="254"/>
      <c r="J404" s="254" t="s">
        <v>111</v>
      </c>
      <c r="K404" s="254"/>
      <c r="L404" s="254" t="s">
        <v>112</v>
      </c>
      <c r="M404" s="254"/>
      <c r="N404" s="242"/>
      <c r="O404" s="241" t="s">
        <v>113</v>
      </c>
      <c r="P404" s="241" t="s">
        <v>114</v>
      </c>
      <c r="Q404" s="250"/>
      <c r="R404" s="249" t="s">
        <v>115</v>
      </c>
      <c r="S404" s="249" t="s">
        <v>116</v>
      </c>
      <c r="T404" s="249" t="s">
        <v>117</v>
      </c>
      <c r="U404" s="253"/>
    </row>
    <row r="405" spans="2:26">
      <c r="B405" s="235"/>
      <c r="C405" s="236"/>
      <c r="D405" s="237"/>
      <c r="E405" s="240"/>
      <c r="F405" s="243"/>
      <c r="G405" s="243"/>
      <c r="H405" s="55" t="s">
        <v>113</v>
      </c>
      <c r="I405" s="56" t="s">
        <v>114</v>
      </c>
      <c r="J405" s="55" t="s">
        <v>113</v>
      </c>
      <c r="K405" s="56" t="s">
        <v>114</v>
      </c>
      <c r="L405" s="55" t="s">
        <v>113</v>
      </c>
      <c r="M405" s="56" t="s">
        <v>114</v>
      </c>
      <c r="N405" s="243"/>
      <c r="O405" s="243"/>
      <c r="P405" s="243"/>
      <c r="Q405" s="251"/>
      <c r="R405" s="251"/>
      <c r="S405" s="251"/>
      <c r="T405" s="251"/>
      <c r="U405" s="253"/>
    </row>
    <row r="406" spans="2:26">
      <c r="B406" s="168"/>
      <c r="C406" s="180"/>
      <c r="D406" s="169"/>
      <c r="E406" s="119"/>
      <c r="F406" s="62"/>
      <c r="G406" s="124"/>
      <c r="H406" s="124"/>
      <c r="I406" s="121"/>
      <c r="J406" s="119"/>
      <c r="K406" s="121"/>
      <c r="L406" s="119"/>
      <c r="M406" s="121"/>
      <c r="N406" s="58"/>
      <c r="O406" s="121"/>
      <c r="P406" s="121"/>
      <c r="Q406" s="57"/>
      <c r="R406" s="59"/>
      <c r="S406" s="60"/>
      <c r="T406" s="61"/>
      <c r="U406" s="59"/>
    </row>
    <row r="407" spans="2:26">
      <c r="B407" s="168"/>
      <c r="C407" s="180"/>
      <c r="D407" s="169"/>
      <c r="E407" s="119"/>
      <c r="F407" s="62"/>
      <c r="G407" s="124"/>
      <c r="H407" s="58"/>
      <c r="I407" s="121"/>
      <c r="J407" s="119"/>
      <c r="K407" s="121"/>
      <c r="L407" s="119"/>
      <c r="M407" s="121"/>
      <c r="N407" s="58"/>
      <c r="O407" s="121"/>
      <c r="P407" s="121"/>
      <c r="Q407" s="57"/>
      <c r="R407" s="59"/>
      <c r="S407" s="60"/>
      <c r="T407" s="61"/>
      <c r="U407" s="59"/>
    </row>
    <row r="411" spans="2:26" ht="37.5" customHeight="1">
      <c r="B411" s="278" t="s">
        <v>400</v>
      </c>
      <c r="C411" s="278"/>
      <c r="D411" s="278"/>
      <c r="E411" s="278" t="s">
        <v>37</v>
      </c>
      <c r="F411" s="249" t="s">
        <v>401</v>
      </c>
      <c r="G411" s="249"/>
      <c r="H411" s="249" t="s">
        <v>402</v>
      </c>
      <c r="I411" s="249"/>
      <c r="J411" s="304" t="s">
        <v>403</v>
      </c>
      <c r="K411" s="305"/>
      <c r="L411" s="247" t="s">
        <v>361</v>
      </c>
      <c r="M411" s="248"/>
      <c r="N411" s="253" t="s">
        <v>364</v>
      </c>
      <c r="O411" s="253"/>
      <c r="P411" s="253" t="s">
        <v>370</v>
      </c>
      <c r="Q411" s="253"/>
      <c r="R411" s="258" t="s">
        <v>368</v>
      </c>
      <c r="S411" s="258"/>
      <c r="T411" s="258"/>
      <c r="U411" s="258" t="s">
        <v>369</v>
      </c>
      <c r="V411" s="258"/>
      <c r="W411" s="258"/>
      <c r="X411" s="247" t="s">
        <v>371</v>
      </c>
      <c r="Y411" s="252"/>
      <c r="Z411" s="248"/>
    </row>
    <row r="412" spans="2:26" ht="60" customHeight="1">
      <c r="B412" s="279"/>
      <c r="C412" s="279"/>
      <c r="D412" s="279"/>
      <c r="E412" s="279"/>
      <c r="F412" s="251"/>
      <c r="G412" s="251"/>
      <c r="H412" s="251"/>
      <c r="I412" s="251"/>
      <c r="J412" s="306"/>
      <c r="K412" s="307"/>
      <c r="L412" s="122" t="s">
        <v>362</v>
      </c>
      <c r="M412" s="131" t="s">
        <v>363</v>
      </c>
      <c r="N412" s="253"/>
      <c r="O412" s="253"/>
      <c r="P412" s="253"/>
      <c r="Q412" s="253"/>
      <c r="R412" s="123" t="s">
        <v>365</v>
      </c>
      <c r="S412" s="123" t="s">
        <v>366</v>
      </c>
      <c r="T412" s="122" t="s">
        <v>367</v>
      </c>
      <c r="U412" s="123" t="s">
        <v>365</v>
      </c>
      <c r="V412" s="123" t="s">
        <v>366</v>
      </c>
      <c r="W412" s="122" t="s">
        <v>367</v>
      </c>
      <c r="X412" s="123" t="s">
        <v>365</v>
      </c>
      <c r="Y412" s="123" t="s">
        <v>366</v>
      </c>
      <c r="Z412" s="122" t="s">
        <v>367</v>
      </c>
    </row>
    <row r="413" spans="2:26">
      <c r="B413" s="166" t="s">
        <v>382</v>
      </c>
      <c r="C413" s="166"/>
      <c r="D413" s="166"/>
      <c r="E413" s="119" t="s">
        <v>386</v>
      </c>
      <c r="F413" s="166">
        <f>'2F Consum halo+SF6'!G58</f>
        <v>100000</v>
      </c>
      <c r="G413" s="166"/>
      <c r="H413" s="166">
        <f>'2F Consum halo+SF6'!I58</f>
        <v>100000</v>
      </c>
      <c r="I413" s="166"/>
      <c r="J413" s="166">
        <v>0.75</v>
      </c>
      <c r="K413" s="166"/>
      <c r="L413" s="57">
        <v>0.5</v>
      </c>
      <c r="M413" s="57">
        <v>15</v>
      </c>
      <c r="N413" s="166">
        <v>40</v>
      </c>
      <c r="O413" s="166"/>
      <c r="P413" s="166">
        <v>0</v>
      </c>
      <c r="Q413" s="166"/>
      <c r="R413" s="57">
        <f>(F413*J413)*(L413/100)</f>
        <v>375</v>
      </c>
      <c r="S413" s="57">
        <f>(F413*J413)*(M413/100)</f>
        <v>11250</v>
      </c>
      <c r="T413" s="57">
        <f>(F413*J413)*(N413/100)</f>
        <v>30000</v>
      </c>
      <c r="U413" s="57">
        <f>(H413*J413)*(L413/100)</f>
        <v>375</v>
      </c>
      <c r="V413" s="57">
        <f>(H413*J413)*(M413/100)</f>
        <v>11250</v>
      </c>
      <c r="W413" s="57">
        <f>(H413*J413)*(N413/100)</f>
        <v>30000</v>
      </c>
      <c r="X413" s="57">
        <f>R413-U413</f>
        <v>0</v>
      </c>
      <c r="Y413" s="57">
        <f t="shared" ref="Y413:Z416" si="133">S413-V413</f>
        <v>0</v>
      </c>
      <c r="Z413" s="57">
        <f t="shared" si="133"/>
        <v>0</v>
      </c>
    </row>
    <row r="414" spans="2:26">
      <c r="B414" s="166" t="s">
        <v>383</v>
      </c>
      <c r="C414" s="166"/>
      <c r="D414" s="166"/>
      <c r="E414" s="119" t="s">
        <v>386</v>
      </c>
      <c r="F414" s="166">
        <f>'2F Consum halo+SF6'!G59</f>
        <v>3000</v>
      </c>
      <c r="G414" s="166"/>
      <c r="H414" s="166">
        <f>'2F Consum halo+SF6'!I59</f>
        <v>3000</v>
      </c>
      <c r="I414" s="166"/>
      <c r="J414" s="166">
        <v>9</v>
      </c>
      <c r="K414" s="166"/>
      <c r="L414" s="57">
        <v>0.5</v>
      </c>
      <c r="M414" s="57">
        <v>15</v>
      </c>
      <c r="N414" s="166">
        <v>40</v>
      </c>
      <c r="O414" s="166"/>
      <c r="P414" s="166">
        <v>0</v>
      </c>
      <c r="Q414" s="166"/>
      <c r="R414" s="57">
        <f t="shared" ref="R414:R416" si="134">(F414*J414)*(L414/100)</f>
        <v>135</v>
      </c>
      <c r="S414" s="57">
        <f t="shared" ref="S414:S416" si="135">(F414*J414)*(M414/100)</f>
        <v>4050</v>
      </c>
      <c r="T414" s="57">
        <f t="shared" ref="T414:T416" si="136">(F414*J414)*(N414/100)</f>
        <v>10800</v>
      </c>
      <c r="U414" s="57">
        <f t="shared" ref="U414:U416" si="137">(H414*J414)*(L414/100)</f>
        <v>135</v>
      </c>
      <c r="V414" s="57">
        <f t="shared" ref="V414:V416" si="138">(H414*J414)*(M414/100)</f>
        <v>4050</v>
      </c>
      <c r="W414" s="57">
        <f t="shared" ref="W414:W416" si="139">(H414*J414)*(N414/100)</f>
        <v>10800</v>
      </c>
      <c r="X414" s="57">
        <f t="shared" ref="X414:X416" si="140">R414-U414</f>
        <v>0</v>
      </c>
      <c r="Y414" s="57">
        <f t="shared" si="133"/>
        <v>0</v>
      </c>
      <c r="Z414" s="57">
        <f t="shared" si="133"/>
        <v>0</v>
      </c>
    </row>
    <row r="415" spans="2:26">
      <c r="B415" s="166" t="s">
        <v>384</v>
      </c>
      <c r="C415" s="166"/>
      <c r="D415" s="166"/>
      <c r="E415" s="119" t="s">
        <v>386</v>
      </c>
      <c r="F415" s="166">
        <f>'2F Consum halo+SF6'!G60</f>
        <v>30000</v>
      </c>
      <c r="G415" s="166"/>
      <c r="H415" s="166">
        <f>'2F Consum halo+SF6'!I60</f>
        <v>30000</v>
      </c>
      <c r="I415" s="166"/>
      <c r="J415" s="166">
        <v>1.5</v>
      </c>
      <c r="K415" s="166"/>
      <c r="L415" s="57">
        <v>0.5</v>
      </c>
      <c r="M415" s="57">
        <v>15</v>
      </c>
      <c r="N415" s="166">
        <v>40</v>
      </c>
      <c r="O415" s="166"/>
      <c r="P415" s="166">
        <v>0</v>
      </c>
      <c r="Q415" s="166"/>
      <c r="R415" s="57">
        <f t="shared" si="134"/>
        <v>225</v>
      </c>
      <c r="S415" s="57">
        <f t="shared" si="135"/>
        <v>6750</v>
      </c>
      <c r="T415" s="57">
        <f t="shared" si="136"/>
        <v>18000</v>
      </c>
      <c r="U415" s="57">
        <f t="shared" si="137"/>
        <v>225</v>
      </c>
      <c r="V415" s="57">
        <f t="shared" si="138"/>
        <v>6750</v>
      </c>
      <c r="W415" s="57">
        <f t="shared" si="139"/>
        <v>18000</v>
      </c>
      <c r="X415" s="57">
        <f t="shared" si="140"/>
        <v>0</v>
      </c>
      <c r="Y415" s="57">
        <f t="shared" si="133"/>
        <v>0</v>
      </c>
      <c r="Z415" s="57">
        <f t="shared" si="133"/>
        <v>0</v>
      </c>
    </row>
    <row r="416" spans="2:26">
      <c r="B416" s="166" t="s">
        <v>385</v>
      </c>
      <c r="C416" s="166"/>
      <c r="D416" s="166"/>
      <c r="E416" s="119" t="s">
        <v>386</v>
      </c>
      <c r="F416" s="166">
        <f>'2F Consum halo+SF6'!G61</f>
        <v>2200</v>
      </c>
      <c r="G416" s="166"/>
      <c r="H416" s="166">
        <f>'2F Consum halo+SF6'!I61</f>
        <v>2200</v>
      </c>
      <c r="I416" s="166"/>
      <c r="J416" s="166">
        <v>8</v>
      </c>
      <c r="K416" s="166"/>
      <c r="L416" s="57">
        <v>0.6</v>
      </c>
      <c r="M416" s="57">
        <v>15</v>
      </c>
      <c r="N416" s="166">
        <v>40</v>
      </c>
      <c r="O416" s="166"/>
      <c r="P416" s="166">
        <v>0</v>
      </c>
      <c r="Q416" s="166"/>
      <c r="R416" s="57">
        <f t="shared" si="134"/>
        <v>105.60000000000001</v>
      </c>
      <c r="S416" s="57">
        <f t="shared" si="135"/>
        <v>2640</v>
      </c>
      <c r="T416" s="57">
        <f t="shared" si="136"/>
        <v>7040</v>
      </c>
      <c r="U416" s="57">
        <f t="shared" si="137"/>
        <v>105.60000000000001</v>
      </c>
      <c r="V416" s="57">
        <f t="shared" si="138"/>
        <v>2640</v>
      </c>
      <c r="W416" s="57">
        <f t="shared" si="139"/>
        <v>7040</v>
      </c>
      <c r="X416" s="57">
        <f t="shared" si="140"/>
        <v>0</v>
      </c>
      <c r="Y416" s="57">
        <f t="shared" si="133"/>
        <v>0</v>
      </c>
      <c r="Z416" s="57">
        <f t="shared" si="133"/>
        <v>0</v>
      </c>
    </row>
    <row r="418" spans="2:21" ht="45">
      <c r="B418" s="255" t="s">
        <v>101</v>
      </c>
      <c r="C418" s="256"/>
      <c r="D418" s="257"/>
      <c r="E418" s="123" t="s">
        <v>37</v>
      </c>
      <c r="F418" s="258" t="s">
        <v>102</v>
      </c>
      <c r="G418" s="258"/>
      <c r="H418" s="258"/>
      <c r="I418" s="122" t="s">
        <v>124</v>
      </c>
      <c r="J418" s="253" t="s">
        <v>125</v>
      </c>
      <c r="K418" s="253"/>
    </row>
    <row r="419" spans="2:21">
      <c r="B419" s="259" t="s">
        <v>40</v>
      </c>
      <c r="C419" s="260"/>
      <c r="D419" s="261"/>
      <c r="E419" s="119" t="s">
        <v>44</v>
      </c>
      <c r="F419" s="166">
        <f>'2F Consum halo+SF6'!H67</f>
        <v>200</v>
      </c>
      <c r="G419" s="166"/>
      <c r="H419" s="166"/>
      <c r="I419" s="119">
        <v>0.38059999999999999</v>
      </c>
      <c r="J419" s="166">
        <f>F419*I419</f>
        <v>76.12</v>
      </c>
      <c r="K419" s="166"/>
    </row>
    <row r="421" spans="2:21">
      <c r="B421" s="229" t="s">
        <v>101</v>
      </c>
      <c r="C421" s="230"/>
      <c r="D421" s="231"/>
      <c r="E421" s="238" t="s">
        <v>37</v>
      </c>
      <c r="F421" s="241" t="s">
        <v>102</v>
      </c>
      <c r="G421" s="241" t="s">
        <v>103</v>
      </c>
      <c r="H421" s="244" t="s">
        <v>104</v>
      </c>
      <c r="I421" s="245"/>
      <c r="J421" s="245"/>
      <c r="K421" s="245"/>
      <c r="L421" s="245"/>
      <c r="M421" s="246"/>
      <c r="N421" s="241" t="s">
        <v>105</v>
      </c>
      <c r="O421" s="247" t="s">
        <v>106</v>
      </c>
      <c r="P421" s="248"/>
      <c r="Q421" s="249" t="s">
        <v>107</v>
      </c>
      <c r="R421" s="247" t="s">
        <v>108</v>
      </c>
      <c r="S421" s="252"/>
      <c r="T421" s="248"/>
      <c r="U421" s="253" t="s">
        <v>109</v>
      </c>
    </row>
    <row r="422" spans="2:21" ht="18">
      <c r="B422" s="232"/>
      <c r="C422" s="233"/>
      <c r="D422" s="234"/>
      <c r="E422" s="239"/>
      <c r="F422" s="242"/>
      <c r="G422" s="242"/>
      <c r="H422" s="254" t="s">
        <v>110</v>
      </c>
      <c r="I422" s="254"/>
      <c r="J422" s="254" t="s">
        <v>111</v>
      </c>
      <c r="K422" s="254"/>
      <c r="L422" s="254" t="s">
        <v>112</v>
      </c>
      <c r="M422" s="254"/>
      <c r="N422" s="242"/>
      <c r="O422" s="241" t="s">
        <v>113</v>
      </c>
      <c r="P422" s="241" t="s">
        <v>114</v>
      </c>
      <c r="Q422" s="250"/>
      <c r="R422" s="249" t="s">
        <v>115</v>
      </c>
      <c r="S422" s="249" t="s">
        <v>116</v>
      </c>
      <c r="T422" s="249" t="s">
        <v>117</v>
      </c>
      <c r="U422" s="253"/>
    </row>
    <row r="423" spans="2:21">
      <c r="B423" s="235"/>
      <c r="C423" s="236"/>
      <c r="D423" s="237"/>
      <c r="E423" s="240"/>
      <c r="F423" s="243"/>
      <c r="G423" s="243"/>
      <c r="H423" s="55" t="s">
        <v>113</v>
      </c>
      <c r="I423" s="56" t="s">
        <v>114</v>
      </c>
      <c r="J423" s="55" t="s">
        <v>113</v>
      </c>
      <c r="K423" s="56" t="s">
        <v>114</v>
      </c>
      <c r="L423" s="55" t="s">
        <v>113</v>
      </c>
      <c r="M423" s="56" t="s">
        <v>114</v>
      </c>
      <c r="N423" s="243"/>
      <c r="O423" s="243"/>
      <c r="P423" s="243"/>
      <c r="Q423" s="251"/>
      <c r="R423" s="251"/>
      <c r="S423" s="251"/>
      <c r="T423" s="251"/>
      <c r="U423" s="253"/>
    </row>
    <row r="424" spans="2:21">
      <c r="B424" s="168"/>
      <c r="C424" s="180"/>
      <c r="D424" s="169"/>
      <c r="E424" s="119"/>
      <c r="F424" s="62"/>
      <c r="G424" s="124"/>
      <c r="H424" s="124"/>
      <c r="I424" s="121"/>
      <c r="J424" s="119"/>
      <c r="K424" s="121"/>
      <c r="L424" s="119"/>
      <c r="M424" s="121"/>
      <c r="N424" s="58"/>
      <c r="O424" s="121"/>
      <c r="P424" s="121"/>
      <c r="Q424" s="57"/>
      <c r="R424" s="59"/>
      <c r="S424" s="60"/>
      <c r="T424" s="61"/>
      <c r="U424" s="59"/>
    </row>
    <row r="425" spans="2:21">
      <c r="B425" s="168"/>
      <c r="C425" s="180"/>
      <c r="D425" s="169"/>
      <c r="E425" s="119"/>
      <c r="F425" s="62"/>
      <c r="G425" s="124"/>
      <c r="H425" s="58"/>
      <c r="I425" s="121"/>
      <c r="J425" s="119"/>
      <c r="K425" s="121"/>
      <c r="L425" s="119"/>
      <c r="M425" s="121"/>
      <c r="N425" s="58"/>
      <c r="O425" s="121"/>
      <c r="P425" s="121"/>
      <c r="Q425" s="57"/>
      <c r="R425" s="59"/>
      <c r="S425" s="60"/>
      <c r="T425" s="61"/>
      <c r="U425" s="59"/>
    </row>
    <row r="427" spans="2:21" ht="21" customHeight="1">
      <c r="B427" s="258" t="s">
        <v>404</v>
      </c>
      <c r="C427" s="258"/>
      <c r="D427" s="258"/>
      <c r="E427" s="123" t="s">
        <v>37</v>
      </c>
      <c r="F427" s="258" t="s">
        <v>64</v>
      </c>
      <c r="G427" s="258"/>
      <c r="H427" s="258" t="s">
        <v>65</v>
      </c>
      <c r="I427" s="258"/>
    </row>
    <row r="428" spans="2:21">
      <c r="B428" s="166" t="s">
        <v>395</v>
      </c>
      <c r="C428" s="166"/>
      <c r="D428" s="166"/>
      <c r="E428" s="119" t="s">
        <v>118</v>
      </c>
      <c r="F428" s="166"/>
      <c r="G428" s="166"/>
      <c r="H428" s="166"/>
      <c r="I428" s="166"/>
    </row>
    <row r="429" spans="2:21">
      <c r="B429" s="166" t="s">
        <v>396</v>
      </c>
      <c r="C429" s="166"/>
      <c r="D429" s="166"/>
      <c r="E429" s="119" t="s">
        <v>118</v>
      </c>
      <c r="F429" s="166"/>
      <c r="G429" s="166"/>
      <c r="H429" s="166"/>
      <c r="I429" s="166"/>
    </row>
    <row r="430" spans="2:21">
      <c r="B430" s="166" t="s">
        <v>397</v>
      </c>
      <c r="C430" s="166"/>
      <c r="D430" s="166"/>
      <c r="E430" s="119" t="s">
        <v>118</v>
      </c>
      <c r="F430" s="166"/>
      <c r="G430" s="166"/>
      <c r="H430" s="166"/>
      <c r="I430" s="166"/>
    </row>
    <row r="431" spans="2:21">
      <c r="B431" s="166" t="s">
        <v>398</v>
      </c>
      <c r="C431" s="166"/>
      <c r="D431" s="166"/>
      <c r="E431" s="119" t="s">
        <v>118</v>
      </c>
      <c r="F431" s="166"/>
      <c r="G431" s="166"/>
      <c r="H431" s="166"/>
      <c r="I431" s="166"/>
    </row>
    <row r="432" spans="2:21">
      <c r="B432" s="166" t="s">
        <v>399</v>
      </c>
      <c r="C432" s="166"/>
      <c r="D432" s="166"/>
      <c r="E432" s="119" t="s">
        <v>118</v>
      </c>
      <c r="F432" s="166"/>
      <c r="G432" s="166"/>
      <c r="H432" s="166"/>
      <c r="I432" s="166"/>
    </row>
    <row r="434" spans="1:9" s="75" customFormat="1">
      <c r="A434" s="74">
        <v>22</v>
      </c>
      <c r="B434" s="75" t="s">
        <v>428</v>
      </c>
    </row>
    <row r="436" spans="1:9" ht="29.25" customHeight="1">
      <c r="B436" s="258" t="s">
        <v>188</v>
      </c>
      <c r="C436" s="258"/>
      <c r="D436" s="258"/>
      <c r="E436" s="123" t="s">
        <v>37</v>
      </c>
      <c r="F436" s="258" t="s">
        <v>409</v>
      </c>
      <c r="G436" s="258"/>
      <c r="H436" s="258" t="s">
        <v>402</v>
      </c>
      <c r="I436" s="258"/>
    </row>
    <row r="437" spans="1:9" ht="30.75" customHeight="1">
      <c r="B437" s="308" t="s">
        <v>410</v>
      </c>
      <c r="C437" s="308"/>
      <c r="D437" s="308"/>
      <c r="E437" s="120" t="s">
        <v>118</v>
      </c>
      <c r="F437" s="166"/>
      <c r="G437" s="166"/>
      <c r="H437" s="166"/>
      <c r="I437" s="166"/>
    </row>
    <row r="438" spans="1:9" ht="30" customHeight="1">
      <c r="B438" s="308" t="s">
        <v>411</v>
      </c>
      <c r="C438" s="308"/>
      <c r="D438" s="308"/>
      <c r="E438" s="120" t="s">
        <v>118</v>
      </c>
      <c r="F438" s="166"/>
      <c r="G438" s="166"/>
      <c r="H438" s="166"/>
      <c r="I438" s="166"/>
    </row>
    <row r="439" spans="1:9" ht="29.25" customHeight="1">
      <c r="B439" s="224" t="s">
        <v>412</v>
      </c>
      <c r="C439" s="225"/>
      <c r="D439" s="226"/>
      <c r="E439" s="120" t="s">
        <v>118</v>
      </c>
      <c r="F439" s="166"/>
      <c r="G439" s="166"/>
      <c r="H439" s="166"/>
      <c r="I439" s="166"/>
    </row>
    <row r="440" spans="1:9" ht="30.75" customHeight="1">
      <c r="B440" s="224" t="s">
        <v>413</v>
      </c>
      <c r="C440" s="225"/>
      <c r="D440" s="226"/>
      <c r="E440" s="120" t="s">
        <v>118</v>
      </c>
      <c r="F440" s="166"/>
      <c r="G440" s="166"/>
      <c r="H440" s="166"/>
      <c r="I440" s="166"/>
    </row>
    <row r="441" spans="1:9" ht="29.25" customHeight="1">
      <c r="B441" s="224" t="s">
        <v>414</v>
      </c>
      <c r="C441" s="225"/>
      <c r="D441" s="226"/>
      <c r="E441" s="120" t="s">
        <v>118</v>
      </c>
      <c r="F441" s="166"/>
      <c r="G441" s="166"/>
      <c r="H441" s="166"/>
      <c r="I441" s="166"/>
    </row>
    <row r="443" spans="1:9" s="75" customFormat="1" ht="18">
      <c r="A443" s="74">
        <v>23</v>
      </c>
      <c r="B443" s="75" t="s">
        <v>430</v>
      </c>
    </row>
    <row r="445" spans="1:9" ht="29.25" customHeight="1">
      <c r="B445" s="258" t="s">
        <v>419</v>
      </c>
      <c r="C445" s="258"/>
      <c r="D445" s="258"/>
      <c r="E445" s="123" t="s">
        <v>37</v>
      </c>
      <c r="F445" s="258" t="s">
        <v>420</v>
      </c>
      <c r="G445" s="258"/>
      <c r="H445" s="258" t="s">
        <v>421</v>
      </c>
      <c r="I445" s="258"/>
    </row>
    <row r="446" spans="1:9">
      <c r="B446" s="166" t="s">
        <v>422</v>
      </c>
      <c r="C446" s="166"/>
      <c r="D446" s="166"/>
      <c r="E446" s="57"/>
      <c r="F446" s="166"/>
      <c r="G446" s="166"/>
      <c r="H446" s="166"/>
      <c r="I446" s="166"/>
    </row>
    <row r="447" spans="1:9">
      <c r="B447" s="166" t="s">
        <v>423</v>
      </c>
      <c r="C447" s="166"/>
      <c r="D447" s="166"/>
      <c r="E447" s="57"/>
      <c r="F447" s="166"/>
      <c r="G447" s="166"/>
      <c r="H447" s="166"/>
      <c r="I447" s="166"/>
    </row>
    <row r="448" spans="1:9">
      <c r="B448" s="166" t="s">
        <v>424</v>
      </c>
      <c r="C448" s="166"/>
      <c r="D448" s="166"/>
      <c r="E448" s="57"/>
      <c r="F448" s="166"/>
      <c r="G448" s="166"/>
      <c r="H448" s="166"/>
      <c r="I448" s="166"/>
    </row>
    <row r="449" spans="2:9">
      <c r="B449" s="166" t="s">
        <v>425</v>
      </c>
      <c r="C449" s="166"/>
      <c r="D449" s="166"/>
      <c r="E449" s="57"/>
      <c r="F449" s="166"/>
      <c r="G449" s="166"/>
      <c r="H449" s="166"/>
      <c r="I449" s="166"/>
    </row>
    <row r="450" spans="2:9">
      <c r="B450" s="166" t="s">
        <v>426</v>
      </c>
      <c r="C450" s="166"/>
      <c r="D450" s="166"/>
      <c r="E450" s="57"/>
      <c r="F450" s="166"/>
      <c r="G450" s="166"/>
      <c r="H450" s="166"/>
      <c r="I450" s="166"/>
    </row>
    <row r="451" spans="2:9">
      <c r="B451" s="166" t="s">
        <v>427</v>
      </c>
      <c r="C451" s="166"/>
      <c r="D451" s="166"/>
      <c r="E451" s="57"/>
      <c r="F451" s="166"/>
      <c r="G451" s="166"/>
      <c r="H451" s="166"/>
      <c r="I451" s="166"/>
    </row>
    <row r="452" spans="2:9">
      <c r="B452" s="166" t="s">
        <v>344</v>
      </c>
      <c r="C452" s="166"/>
      <c r="D452" s="166"/>
      <c r="E452" s="57"/>
      <c r="F452" s="166"/>
      <c r="G452" s="166"/>
      <c r="H452" s="166"/>
      <c r="I452" s="166"/>
    </row>
    <row r="453" spans="2:9">
      <c r="B453" s="166" t="s">
        <v>344</v>
      </c>
      <c r="C453" s="166"/>
      <c r="D453" s="166"/>
      <c r="E453" s="57"/>
      <c r="F453" s="166"/>
      <c r="G453" s="166"/>
      <c r="H453" s="166"/>
      <c r="I453" s="166"/>
    </row>
    <row r="454" spans="2:9">
      <c r="B454" s="166" t="s">
        <v>344</v>
      </c>
      <c r="C454" s="166"/>
      <c r="D454" s="166"/>
      <c r="E454" s="57"/>
      <c r="F454" s="166"/>
      <c r="G454" s="166"/>
      <c r="H454" s="166"/>
      <c r="I454" s="166"/>
    </row>
    <row r="455" spans="2:9">
      <c r="B455" s="166" t="s">
        <v>344</v>
      </c>
      <c r="C455" s="166"/>
      <c r="D455" s="166"/>
      <c r="E455" s="57"/>
      <c r="F455" s="166"/>
      <c r="G455" s="166"/>
      <c r="H455" s="166"/>
      <c r="I455" s="166"/>
    </row>
    <row r="456" spans="2:9">
      <c r="B456" s="166" t="s">
        <v>344</v>
      </c>
      <c r="C456" s="166"/>
      <c r="D456" s="166"/>
      <c r="E456" s="57"/>
      <c r="F456" s="166"/>
      <c r="G456" s="166"/>
      <c r="H456" s="166"/>
      <c r="I456" s="166"/>
    </row>
    <row r="457" spans="2:9">
      <c r="B457" s="166" t="s">
        <v>344</v>
      </c>
      <c r="C457" s="166"/>
      <c r="D457" s="166"/>
      <c r="E457" s="57"/>
      <c r="F457" s="166"/>
      <c r="G457" s="166"/>
      <c r="H457" s="166"/>
      <c r="I457" s="166"/>
    </row>
  </sheetData>
  <mergeCells count="1291">
    <mergeCell ref="B453:D453"/>
    <mergeCell ref="F453:G453"/>
    <mergeCell ref="H453:I453"/>
    <mergeCell ref="B454:D454"/>
    <mergeCell ref="F454:G454"/>
    <mergeCell ref="H454:I454"/>
    <mergeCell ref="B455:D455"/>
    <mergeCell ref="F455:G455"/>
    <mergeCell ref="H455:I455"/>
    <mergeCell ref="B456:D456"/>
    <mergeCell ref="F456:G456"/>
    <mergeCell ref="H456:I456"/>
    <mergeCell ref="B457:D457"/>
    <mergeCell ref="F457:G457"/>
    <mergeCell ref="H457:I457"/>
    <mergeCell ref="B447:D447"/>
    <mergeCell ref="F447:G447"/>
    <mergeCell ref="H447:I447"/>
    <mergeCell ref="B448:D448"/>
    <mergeCell ref="F448:G448"/>
    <mergeCell ref="H448:I448"/>
    <mergeCell ref="B449:D449"/>
    <mergeCell ref="F449:G449"/>
    <mergeCell ref="H449:I449"/>
    <mergeCell ref="B450:D450"/>
    <mergeCell ref="F450:G450"/>
    <mergeCell ref="H450:I450"/>
    <mergeCell ref="B451:D451"/>
    <mergeCell ref="F451:G451"/>
    <mergeCell ref="H451:I451"/>
    <mergeCell ref="B452:D452"/>
    <mergeCell ref="F452:G452"/>
    <mergeCell ref="H452:I452"/>
    <mergeCell ref="B438:D438"/>
    <mergeCell ref="F438:G438"/>
    <mergeCell ref="H438:I438"/>
    <mergeCell ref="B439:D439"/>
    <mergeCell ref="F439:G439"/>
    <mergeCell ref="H439:I439"/>
    <mergeCell ref="B440:D440"/>
    <mergeCell ref="F440:G440"/>
    <mergeCell ref="H440:I440"/>
    <mergeCell ref="B441:D441"/>
    <mergeCell ref="F441:G441"/>
    <mergeCell ref="H441:I441"/>
    <mergeCell ref="B445:D445"/>
    <mergeCell ref="F445:G445"/>
    <mergeCell ref="H445:I445"/>
    <mergeCell ref="B446:D446"/>
    <mergeCell ref="F446:G446"/>
    <mergeCell ref="H446:I446"/>
    <mergeCell ref="B429:D429"/>
    <mergeCell ref="F429:G429"/>
    <mergeCell ref="H429:I429"/>
    <mergeCell ref="B430:D430"/>
    <mergeCell ref="F430:G430"/>
    <mergeCell ref="H430:I430"/>
    <mergeCell ref="B431:D431"/>
    <mergeCell ref="F431:G431"/>
    <mergeCell ref="H431:I431"/>
    <mergeCell ref="B432:D432"/>
    <mergeCell ref="F432:G432"/>
    <mergeCell ref="H432:I432"/>
    <mergeCell ref="B436:D436"/>
    <mergeCell ref="F436:G436"/>
    <mergeCell ref="H436:I436"/>
    <mergeCell ref="B437:D437"/>
    <mergeCell ref="F437:G437"/>
    <mergeCell ref="H437:I437"/>
    <mergeCell ref="R421:T421"/>
    <mergeCell ref="U421:U423"/>
    <mergeCell ref="H422:I422"/>
    <mergeCell ref="J422:K422"/>
    <mergeCell ref="L422:M422"/>
    <mergeCell ref="O422:O423"/>
    <mergeCell ref="P422:P423"/>
    <mergeCell ref="R422:R423"/>
    <mergeCell ref="S422:S423"/>
    <mergeCell ref="T422:T423"/>
    <mergeCell ref="B424:D424"/>
    <mergeCell ref="B425:D425"/>
    <mergeCell ref="B427:D427"/>
    <mergeCell ref="F427:G427"/>
    <mergeCell ref="H427:I427"/>
    <mergeCell ref="B428:D428"/>
    <mergeCell ref="F428:G428"/>
    <mergeCell ref="H428:I428"/>
    <mergeCell ref="B416:D416"/>
    <mergeCell ref="F416:G416"/>
    <mergeCell ref="H416:I416"/>
    <mergeCell ref="J416:K416"/>
    <mergeCell ref="N416:O416"/>
    <mergeCell ref="P416:Q416"/>
    <mergeCell ref="B418:D418"/>
    <mergeCell ref="F418:H418"/>
    <mergeCell ref="J418:K418"/>
    <mergeCell ref="B419:D419"/>
    <mergeCell ref="F419:H419"/>
    <mergeCell ref="J419:K419"/>
    <mergeCell ref="B421:D423"/>
    <mergeCell ref="E421:E423"/>
    <mergeCell ref="F421:F423"/>
    <mergeCell ref="G421:G423"/>
    <mergeCell ref="H421:M421"/>
    <mergeCell ref="N421:N423"/>
    <mergeCell ref="O421:P421"/>
    <mergeCell ref="Q421:Q423"/>
    <mergeCell ref="B415:D415"/>
    <mergeCell ref="F415:G415"/>
    <mergeCell ref="H415:I415"/>
    <mergeCell ref="J415:K415"/>
    <mergeCell ref="N415:O415"/>
    <mergeCell ref="P415:Q415"/>
    <mergeCell ref="B413:D413"/>
    <mergeCell ref="F413:G413"/>
    <mergeCell ref="H413:I413"/>
    <mergeCell ref="J413:K413"/>
    <mergeCell ref="N413:O413"/>
    <mergeCell ref="P413:Q413"/>
    <mergeCell ref="B414:D414"/>
    <mergeCell ref="F414:G414"/>
    <mergeCell ref="H414:I414"/>
    <mergeCell ref="J414:K414"/>
    <mergeCell ref="N414:O414"/>
    <mergeCell ref="P414:Q414"/>
    <mergeCell ref="B406:D406"/>
    <mergeCell ref="B407:D407"/>
    <mergeCell ref="B411:D412"/>
    <mergeCell ref="E411:E412"/>
    <mergeCell ref="F411:G412"/>
    <mergeCell ref="H411:I412"/>
    <mergeCell ref="J411:K412"/>
    <mergeCell ref="L411:M411"/>
    <mergeCell ref="N411:O412"/>
    <mergeCell ref="P411:Q412"/>
    <mergeCell ref="R411:T411"/>
    <mergeCell ref="U411:W411"/>
    <mergeCell ref="X411:Z411"/>
    <mergeCell ref="P391:Q392"/>
    <mergeCell ref="P393:Q393"/>
    <mergeCell ref="P394:Q394"/>
    <mergeCell ref="P395:Q395"/>
    <mergeCell ref="P396:Q396"/>
    <mergeCell ref="P397:Q397"/>
    <mergeCell ref="P398:Q398"/>
    <mergeCell ref="R391:T391"/>
    <mergeCell ref="U391:W391"/>
    <mergeCell ref="X391:Z391"/>
    <mergeCell ref="B400:D400"/>
    <mergeCell ref="F400:H400"/>
    <mergeCell ref="J400:K400"/>
    <mergeCell ref="B401:D401"/>
    <mergeCell ref="F401:H401"/>
    <mergeCell ref="J401:K401"/>
    <mergeCell ref="B403:D405"/>
    <mergeCell ref="E403:E405"/>
    <mergeCell ref="F403:F405"/>
    <mergeCell ref="G403:G405"/>
    <mergeCell ref="H403:M403"/>
    <mergeCell ref="N403:N405"/>
    <mergeCell ref="O403:P403"/>
    <mergeCell ref="Q403:Q405"/>
    <mergeCell ref="R403:T403"/>
    <mergeCell ref="U403:U405"/>
    <mergeCell ref="H404:I404"/>
    <mergeCell ref="J404:K404"/>
    <mergeCell ref="L404:M404"/>
    <mergeCell ref="O404:O405"/>
    <mergeCell ref="P404:P405"/>
    <mergeCell ref="R404:R405"/>
    <mergeCell ref="B398:D398"/>
    <mergeCell ref="F398:G398"/>
    <mergeCell ref="H398:I398"/>
    <mergeCell ref="S404:S405"/>
    <mergeCell ref="T404:T405"/>
    <mergeCell ref="J393:K393"/>
    <mergeCell ref="J394:K394"/>
    <mergeCell ref="J395:K395"/>
    <mergeCell ref="J396:K396"/>
    <mergeCell ref="J397:K397"/>
    <mergeCell ref="J398:K398"/>
    <mergeCell ref="L391:M391"/>
    <mergeCell ref="B391:D392"/>
    <mergeCell ref="E391:E392"/>
    <mergeCell ref="F391:G392"/>
    <mergeCell ref="H391:I392"/>
    <mergeCell ref="J391:K392"/>
    <mergeCell ref="N393:O393"/>
    <mergeCell ref="N394:O394"/>
    <mergeCell ref="N395:O395"/>
    <mergeCell ref="N396:O396"/>
    <mergeCell ref="N397:O397"/>
    <mergeCell ref="N398:O398"/>
    <mergeCell ref="N391:O392"/>
    <mergeCell ref="B393:D393"/>
    <mergeCell ref="F393:G393"/>
    <mergeCell ref="H393:I393"/>
    <mergeCell ref="B394:D394"/>
    <mergeCell ref="F394:G394"/>
    <mergeCell ref="H394:I394"/>
    <mergeCell ref="B395:D395"/>
    <mergeCell ref="F395:G395"/>
    <mergeCell ref="H395:I395"/>
    <mergeCell ref="B396:D396"/>
    <mergeCell ref="F396:G396"/>
    <mergeCell ref="H396:I396"/>
    <mergeCell ref="B397:D397"/>
    <mergeCell ref="F397:G397"/>
    <mergeCell ref="H397:I397"/>
    <mergeCell ref="B286:D286"/>
    <mergeCell ref="B287:D287"/>
    <mergeCell ref="B278:D278"/>
    <mergeCell ref="V278:V279"/>
    <mergeCell ref="B279:D279"/>
    <mergeCell ref="B283:D285"/>
    <mergeCell ref="E283:E285"/>
    <mergeCell ref="F283:F285"/>
    <mergeCell ref="G283:G285"/>
    <mergeCell ref="H283:M283"/>
    <mergeCell ref="N283:N285"/>
    <mergeCell ref="O283:P283"/>
    <mergeCell ref="Q283:Q285"/>
    <mergeCell ref="R283:T283"/>
    <mergeCell ref="U283:U285"/>
    <mergeCell ref="H284:I284"/>
    <mergeCell ref="J284:K284"/>
    <mergeCell ref="L284:M284"/>
    <mergeCell ref="O284:O285"/>
    <mergeCell ref="P284:P285"/>
    <mergeCell ref="R284:R285"/>
    <mergeCell ref="S284:S285"/>
    <mergeCell ref="T284:T285"/>
    <mergeCell ref="U293:U295"/>
    <mergeCell ref="H294:I294"/>
    <mergeCell ref="J294:K294"/>
    <mergeCell ref="L294:M294"/>
    <mergeCell ref="O294:O295"/>
    <mergeCell ref="P294:P295"/>
    <mergeCell ref="R294:R295"/>
    <mergeCell ref="B275:D277"/>
    <mergeCell ref="E275:E277"/>
    <mergeCell ref="F275:F277"/>
    <mergeCell ref="G275:G277"/>
    <mergeCell ref="H275:M275"/>
    <mergeCell ref="N275:N277"/>
    <mergeCell ref="O275:P275"/>
    <mergeCell ref="Q275:Q277"/>
    <mergeCell ref="R275:T275"/>
    <mergeCell ref="U275:U277"/>
    <mergeCell ref="V275:V277"/>
    <mergeCell ref="H276:I276"/>
    <mergeCell ref="J276:K276"/>
    <mergeCell ref="L276:M276"/>
    <mergeCell ref="O276:O277"/>
    <mergeCell ref="P276:P277"/>
    <mergeCell ref="R276:R277"/>
    <mergeCell ref="S276:S277"/>
    <mergeCell ref="T276:T277"/>
    <mergeCell ref="U264:U266"/>
    <mergeCell ref="H265:I265"/>
    <mergeCell ref="J265:K265"/>
    <mergeCell ref="L265:M265"/>
    <mergeCell ref="O265:O266"/>
    <mergeCell ref="P265:P266"/>
    <mergeCell ref="R265:R266"/>
    <mergeCell ref="S265:S266"/>
    <mergeCell ref="T265:T266"/>
    <mergeCell ref="B267:D267"/>
    <mergeCell ref="B268:D268"/>
    <mergeCell ref="B270:D270"/>
    <mergeCell ref="F270:H270"/>
    <mergeCell ref="J270:K270"/>
    <mergeCell ref="B271:D271"/>
    <mergeCell ref="F271:H271"/>
    <mergeCell ref="J271:K271"/>
    <mergeCell ref="R258:S258"/>
    <mergeCell ref="H259:I259"/>
    <mergeCell ref="J259:K259"/>
    <mergeCell ref="L259:M259"/>
    <mergeCell ref="N259:O259"/>
    <mergeCell ref="P259:Q259"/>
    <mergeCell ref="R259:S259"/>
    <mergeCell ref="H260:I260"/>
    <mergeCell ref="J260:K260"/>
    <mergeCell ref="L260:M260"/>
    <mergeCell ref="N260:O260"/>
    <mergeCell ref="P260:Q260"/>
    <mergeCell ref="R260:S260"/>
    <mergeCell ref="B264:D266"/>
    <mergeCell ref="E264:E266"/>
    <mergeCell ref="F264:F266"/>
    <mergeCell ref="G264:G266"/>
    <mergeCell ref="H264:M264"/>
    <mergeCell ref="N264:N266"/>
    <mergeCell ref="O264:P264"/>
    <mergeCell ref="Q264:Q266"/>
    <mergeCell ref="R264:T264"/>
    <mergeCell ref="P253:Q253"/>
    <mergeCell ref="N257:O257"/>
    <mergeCell ref="P257:Q257"/>
    <mergeCell ref="E258:G258"/>
    <mergeCell ref="E259:G259"/>
    <mergeCell ref="E260:G260"/>
    <mergeCell ref="B252:C260"/>
    <mergeCell ref="H253:I253"/>
    <mergeCell ref="J253:K253"/>
    <mergeCell ref="L253:M253"/>
    <mergeCell ref="H254:I254"/>
    <mergeCell ref="J254:K254"/>
    <mergeCell ref="L254:M254"/>
    <mergeCell ref="H255:I255"/>
    <mergeCell ref="J255:K255"/>
    <mergeCell ref="L255:M255"/>
    <mergeCell ref="H256:I256"/>
    <mergeCell ref="J256:K256"/>
    <mergeCell ref="L256:M256"/>
    <mergeCell ref="H257:I257"/>
    <mergeCell ref="J257:K257"/>
    <mergeCell ref="L257:M257"/>
    <mergeCell ref="H258:I258"/>
    <mergeCell ref="J258:K258"/>
    <mergeCell ref="L258:M258"/>
    <mergeCell ref="N258:O258"/>
    <mergeCell ref="P258:Q258"/>
    <mergeCell ref="R257:S257"/>
    <mergeCell ref="B251:C251"/>
    <mergeCell ref="H251:I251"/>
    <mergeCell ref="J251:K251"/>
    <mergeCell ref="L251:M251"/>
    <mergeCell ref="N251:O251"/>
    <mergeCell ref="P251:Q251"/>
    <mergeCell ref="R251:S251"/>
    <mergeCell ref="H252:I252"/>
    <mergeCell ref="J252:K252"/>
    <mergeCell ref="L252:M252"/>
    <mergeCell ref="N252:O252"/>
    <mergeCell ref="P252:Q252"/>
    <mergeCell ref="R252:S252"/>
    <mergeCell ref="R253:S253"/>
    <mergeCell ref="N254:O254"/>
    <mergeCell ref="P254:Q254"/>
    <mergeCell ref="R254:S254"/>
    <mergeCell ref="N255:O255"/>
    <mergeCell ref="P255:Q255"/>
    <mergeCell ref="R255:S255"/>
    <mergeCell ref="N256:O256"/>
    <mergeCell ref="P256:Q256"/>
    <mergeCell ref="R256:S256"/>
    <mergeCell ref="E251:G251"/>
    <mergeCell ref="E252:G252"/>
    <mergeCell ref="E253:G253"/>
    <mergeCell ref="E254:G254"/>
    <mergeCell ref="E255:G255"/>
    <mergeCell ref="E256:G256"/>
    <mergeCell ref="E257:G257"/>
    <mergeCell ref="N253:O253"/>
    <mergeCell ref="B214:D214"/>
    <mergeCell ref="B215:D215"/>
    <mergeCell ref="B206:D206"/>
    <mergeCell ref="V206:V207"/>
    <mergeCell ref="B207:D207"/>
    <mergeCell ref="B211:D213"/>
    <mergeCell ref="E211:E213"/>
    <mergeCell ref="F211:F213"/>
    <mergeCell ref="G211:G213"/>
    <mergeCell ref="H211:M211"/>
    <mergeCell ref="N211:N213"/>
    <mergeCell ref="O211:P211"/>
    <mergeCell ref="Q211:Q213"/>
    <mergeCell ref="R211:T211"/>
    <mergeCell ref="U211:U213"/>
    <mergeCell ref="H212:I212"/>
    <mergeCell ref="J212:K212"/>
    <mergeCell ref="L212:M212"/>
    <mergeCell ref="O212:O213"/>
    <mergeCell ref="P212:P213"/>
    <mergeCell ref="R212:R213"/>
    <mergeCell ref="S212:S213"/>
    <mergeCell ref="T212:T213"/>
    <mergeCell ref="E203:E205"/>
    <mergeCell ref="F203:F205"/>
    <mergeCell ref="G203:G205"/>
    <mergeCell ref="H203:M203"/>
    <mergeCell ref="N203:N205"/>
    <mergeCell ref="O203:P203"/>
    <mergeCell ref="Q203:Q205"/>
    <mergeCell ref="R203:T203"/>
    <mergeCell ref="U203:U205"/>
    <mergeCell ref="V203:V205"/>
    <mergeCell ref="H204:I204"/>
    <mergeCell ref="J204:K204"/>
    <mergeCell ref="L204:M204"/>
    <mergeCell ref="O204:O205"/>
    <mergeCell ref="P204:P205"/>
    <mergeCell ref="R204:R205"/>
    <mergeCell ref="S204:S205"/>
    <mergeCell ref="T204:T205"/>
    <mergeCell ref="Q192:Q194"/>
    <mergeCell ref="R192:T192"/>
    <mergeCell ref="U192:U194"/>
    <mergeCell ref="H193:I193"/>
    <mergeCell ref="J193:K193"/>
    <mergeCell ref="L193:M193"/>
    <mergeCell ref="O193:O194"/>
    <mergeCell ref="P193:P194"/>
    <mergeCell ref="R193:R194"/>
    <mergeCell ref="S193:S194"/>
    <mergeCell ref="T193:T194"/>
    <mergeCell ref="B195:D195"/>
    <mergeCell ref="B196:D196"/>
    <mergeCell ref="B198:D198"/>
    <mergeCell ref="F198:H198"/>
    <mergeCell ref="J198:K198"/>
    <mergeCell ref="B199:D199"/>
    <mergeCell ref="F199:H199"/>
    <mergeCell ref="J199:K199"/>
    <mergeCell ref="B80:D80"/>
    <mergeCell ref="E80:G80"/>
    <mergeCell ref="H80:J80"/>
    <mergeCell ref="K80:M80"/>
    <mergeCell ref="N80:P80"/>
    <mergeCell ref="Q80:S80"/>
    <mergeCell ref="B75:D75"/>
    <mergeCell ref="E75:G75"/>
    <mergeCell ref="H75:J75"/>
    <mergeCell ref="K75:M75"/>
    <mergeCell ref="N75:P75"/>
    <mergeCell ref="K188:L188"/>
    <mergeCell ref="M188:N188"/>
    <mergeCell ref="B185:C185"/>
    <mergeCell ref="E185:F185"/>
    <mergeCell ref="G185:H185"/>
    <mergeCell ref="B186:C186"/>
    <mergeCell ref="E186:F186"/>
    <mergeCell ref="G186:H186"/>
    <mergeCell ref="B187:C187"/>
    <mergeCell ref="E187:F187"/>
    <mergeCell ref="G187:H187"/>
    <mergeCell ref="O185:P185"/>
    <mergeCell ref="O186:P186"/>
    <mergeCell ref="O187:P187"/>
    <mergeCell ref="O188:P188"/>
    <mergeCell ref="B188:C188"/>
    <mergeCell ref="E188:F188"/>
    <mergeCell ref="G188:H188"/>
    <mergeCell ref="I185:J185"/>
    <mergeCell ref="K185:L185"/>
    <mergeCell ref="M185:N185"/>
    <mergeCell ref="R5:R6"/>
    <mergeCell ref="S5:S6"/>
    <mergeCell ref="N5:N6"/>
    <mergeCell ref="O5:O6"/>
    <mergeCell ref="P5:P6"/>
    <mergeCell ref="Q5:Q6"/>
    <mergeCell ref="L5:L6"/>
    <mergeCell ref="M5:M6"/>
    <mergeCell ref="H5:I5"/>
    <mergeCell ref="J5:K5"/>
    <mergeCell ref="Q73:S73"/>
    <mergeCell ref="Q74:S74"/>
    <mergeCell ref="Q75:S75"/>
    <mergeCell ref="B79:D79"/>
    <mergeCell ref="E79:G79"/>
    <mergeCell ref="H79:J79"/>
    <mergeCell ref="K79:M79"/>
    <mergeCell ref="N79:P79"/>
    <mergeCell ref="Q79:S79"/>
    <mergeCell ref="B73:D73"/>
    <mergeCell ref="E73:G73"/>
    <mergeCell ref="H73:J73"/>
    <mergeCell ref="K73:M73"/>
    <mergeCell ref="N73:P73"/>
    <mergeCell ref="B74:D74"/>
    <mergeCell ref="E74:G74"/>
    <mergeCell ref="H74:J74"/>
    <mergeCell ref="K74:M74"/>
    <mergeCell ref="N74:P74"/>
    <mergeCell ref="B7:C7"/>
    <mergeCell ref="D7:E7"/>
    <mergeCell ref="F7:G7"/>
    <mergeCell ref="B5:C6"/>
    <mergeCell ref="D5:E6"/>
    <mergeCell ref="F5:G6"/>
    <mergeCell ref="P18:P19"/>
    <mergeCell ref="N17:N19"/>
    <mergeCell ref="O17:P17"/>
    <mergeCell ref="B13:C13"/>
    <mergeCell ref="D13:E13"/>
    <mergeCell ref="F13:G13"/>
    <mergeCell ref="H11:I12"/>
    <mergeCell ref="H13:I13"/>
    <mergeCell ref="J11:K12"/>
    <mergeCell ref="J13:K13"/>
    <mergeCell ref="L11:M12"/>
    <mergeCell ref="L13:M13"/>
    <mergeCell ref="B11:C12"/>
    <mergeCell ref="D11:E12"/>
    <mergeCell ref="F11:G12"/>
    <mergeCell ref="J23:K23"/>
    <mergeCell ref="F24:H24"/>
    <mergeCell ref="J24:K24"/>
    <mergeCell ref="B28:D30"/>
    <mergeCell ref="E28:E30"/>
    <mergeCell ref="F28:F30"/>
    <mergeCell ref="G28:G30"/>
    <mergeCell ref="H28:M28"/>
    <mergeCell ref="H29:I29"/>
    <mergeCell ref="J29:K29"/>
    <mergeCell ref="L29:M29"/>
    <mergeCell ref="B24:D24"/>
    <mergeCell ref="Q17:Q19"/>
    <mergeCell ref="R17:T17"/>
    <mergeCell ref="U17:U19"/>
    <mergeCell ref="R18:R19"/>
    <mergeCell ref="S18:S19"/>
    <mergeCell ref="T18:T19"/>
    <mergeCell ref="B20:D20"/>
    <mergeCell ref="B21:D21"/>
    <mergeCell ref="F23:H23"/>
    <mergeCell ref="B23:D23"/>
    <mergeCell ref="H18:I18"/>
    <mergeCell ref="J18:K18"/>
    <mergeCell ref="L18:M18"/>
    <mergeCell ref="O18:O19"/>
    <mergeCell ref="B17:D19"/>
    <mergeCell ref="E17:E19"/>
    <mergeCell ref="F17:F19"/>
    <mergeCell ref="G17:G19"/>
    <mergeCell ref="H17:M17"/>
    <mergeCell ref="B31:D31"/>
    <mergeCell ref="B32:D32"/>
    <mergeCell ref="V28:V30"/>
    <mergeCell ref="V31:V32"/>
    <mergeCell ref="B36:D38"/>
    <mergeCell ref="E36:E38"/>
    <mergeCell ref="F36:F38"/>
    <mergeCell ref="G36:G38"/>
    <mergeCell ref="H36:M36"/>
    <mergeCell ref="N36:N38"/>
    <mergeCell ref="O36:P36"/>
    <mergeCell ref="Q36:Q38"/>
    <mergeCell ref="R36:T36"/>
    <mergeCell ref="U36:U38"/>
    <mergeCell ref="H37:I37"/>
    <mergeCell ref="J37:K37"/>
    <mergeCell ref="N28:N30"/>
    <mergeCell ref="O28:P28"/>
    <mergeCell ref="Q28:Q30"/>
    <mergeCell ref="R28:T28"/>
    <mergeCell ref="U28:U30"/>
    <mergeCell ref="O29:O30"/>
    <mergeCell ref="P29:P30"/>
    <mergeCell ref="R29:R30"/>
    <mergeCell ref="S29:S30"/>
    <mergeCell ref="T29:T30"/>
    <mergeCell ref="B49:D49"/>
    <mergeCell ref="B50:D50"/>
    <mergeCell ref="B52:D52"/>
    <mergeCell ref="F52:H52"/>
    <mergeCell ref="J52:K52"/>
    <mergeCell ref="U46:U48"/>
    <mergeCell ref="H47:I47"/>
    <mergeCell ref="J47:K47"/>
    <mergeCell ref="L47:M47"/>
    <mergeCell ref="O47:O48"/>
    <mergeCell ref="P47:P48"/>
    <mergeCell ref="R47:R48"/>
    <mergeCell ref="S47:S48"/>
    <mergeCell ref="T47:T48"/>
    <mergeCell ref="T37:T38"/>
    <mergeCell ref="B39:D39"/>
    <mergeCell ref="B40:D40"/>
    <mergeCell ref="B46:D48"/>
    <mergeCell ref="E46:E48"/>
    <mergeCell ref="F46:F48"/>
    <mergeCell ref="G46:G48"/>
    <mergeCell ref="H46:M46"/>
    <mergeCell ref="N46:N48"/>
    <mergeCell ref="O46:P46"/>
    <mergeCell ref="Q46:Q48"/>
    <mergeCell ref="R46:T46"/>
    <mergeCell ref="L37:M37"/>
    <mergeCell ref="O37:O38"/>
    <mergeCell ref="P37:P38"/>
    <mergeCell ref="R37:R38"/>
    <mergeCell ref="S37:S38"/>
    <mergeCell ref="V57:V59"/>
    <mergeCell ref="H58:I58"/>
    <mergeCell ref="J58:K58"/>
    <mergeCell ref="L58:M58"/>
    <mergeCell ref="O58:O59"/>
    <mergeCell ref="P58:P59"/>
    <mergeCell ref="R58:R59"/>
    <mergeCell ref="S58:S59"/>
    <mergeCell ref="T58:T59"/>
    <mergeCell ref="N57:N59"/>
    <mergeCell ref="O57:P57"/>
    <mergeCell ref="Q57:Q59"/>
    <mergeCell ref="R57:T57"/>
    <mergeCell ref="U57:U59"/>
    <mergeCell ref="B53:D53"/>
    <mergeCell ref="F53:H53"/>
    <mergeCell ref="J53:K53"/>
    <mergeCell ref="B57:D59"/>
    <mergeCell ref="E57:E59"/>
    <mergeCell ref="F57:F59"/>
    <mergeCell ref="G57:G59"/>
    <mergeCell ref="H57:M57"/>
    <mergeCell ref="K84:N84"/>
    <mergeCell ref="O84:R84"/>
    <mergeCell ref="B84:D85"/>
    <mergeCell ref="E84:G85"/>
    <mergeCell ref="H84:J85"/>
    <mergeCell ref="B86:D86"/>
    <mergeCell ref="E86:G86"/>
    <mergeCell ref="H86:J86"/>
    <mergeCell ref="S84:V84"/>
    <mergeCell ref="B68:D68"/>
    <mergeCell ref="B69:D69"/>
    <mergeCell ref="O66:O67"/>
    <mergeCell ref="P66:P67"/>
    <mergeCell ref="R66:R67"/>
    <mergeCell ref="S66:S67"/>
    <mergeCell ref="T66:T67"/>
    <mergeCell ref="B60:D60"/>
    <mergeCell ref="V60:V61"/>
    <mergeCell ref="B61:D61"/>
    <mergeCell ref="B65:D67"/>
    <mergeCell ref="E65:E67"/>
    <mergeCell ref="F65:F67"/>
    <mergeCell ref="G65:G67"/>
    <mergeCell ref="H65:M65"/>
    <mergeCell ref="N65:N67"/>
    <mergeCell ref="O65:P65"/>
    <mergeCell ref="Q65:Q67"/>
    <mergeCell ref="R65:T65"/>
    <mergeCell ref="U65:U67"/>
    <mergeCell ref="H66:I66"/>
    <mergeCell ref="J66:K66"/>
    <mergeCell ref="L66:M66"/>
    <mergeCell ref="U90:U92"/>
    <mergeCell ref="H91:I91"/>
    <mergeCell ref="J91:K91"/>
    <mergeCell ref="L91:M91"/>
    <mergeCell ref="O91:O92"/>
    <mergeCell ref="P91:P92"/>
    <mergeCell ref="R91:R92"/>
    <mergeCell ref="S91:S92"/>
    <mergeCell ref="T91:T92"/>
    <mergeCell ref="B90:D92"/>
    <mergeCell ref="E90:E92"/>
    <mergeCell ref="F90:F92"/>
    <mergeCell ref="G90:G92"/>
    <mergeCell ref="H90:M90"/>
    <mergeCell ref="N90:N92"/>
    <mergeCell ref="O90:P90"/>
    <mergeCell ref="Q90:Q92"/>
    <mergeCell ref="R90:T90"/>
    <mergeCell ref="R101:T101"/>
    <mergeCell ref="U101:U103"/>
    <mergeCell ref="H102:I102"/>
    <mergeCell ref="J102:K102"/>
    <mergeCell ref="L102:M102"/>
    <mergeCell ref="O102:O103"/>
    <mergeCell ref="P102:P103"/>
    <mergeCell ref="R102:R103"/>
    <mergeCell ref="S102:S103"/>
    <mergeCell ref="T102:T103"/>
    <mergeCell ref="B93:D93"/>
    <mergeCell ref="B94:D94"/>
    <mergeCell ref="B96:D96"/>
    <mergeCell ref="F96:H96"/>
    <mergeCell ref="J96:K96"/>
    <mergeCell ref="B97:D97"/>
    <mergeCell ref="F97:H97"/>
    <mergeCell ref="J97:K97"/>
    <mergeCell ref="B101:D103"/>
    <mergeCell ref="E101:E103"/>
    <mergeCell ref="F101:F103"/>
    <mergeCell ref="G101:G103"/>
    <mergeCell ref="H101:M101"/>
    <mergeCell ref="B112:D112"/>
    <mergeCell ref="B113:D113"/>
    <mergeCell ref="V101:V103"/>
    <mergeCell ref="V104:V105"/>
    <mergeCell ref="B117:D117"/>
    <mergeCell ref="F117:G117"/>
    <mergeCell ref="J117:K117"/>
    <mergeCell ref="L117:M117"/>
    <mergeCell ref="P117:Q117"/>
    <mergeCell ref="Q109:Q111"/>
    <mergeCell ref="R109:T109"/>
    <mergeCell ref="U109:U111"/>
    <mergeCell ref="H110:I110"/>
    <mergeCell ref="J110:K110"/>
    <mergeCell ref="L110:M110"/>
    <mergeCell ref="O110:O111"/>
    <mergeCell ref="P110:P111"/>
    <mergeCell ref="R110:R111"/>
    <mergeCell ref="S110:S111"/>
    <mergeCell ref="T110:T111"/>
    <mergeCell ref="B104:D104"/>
    <mergeCell ref="B105:D105"/>
    <mergeCell ref="B109:D111"/>
    <mergeCell ref="E109:E111"/>
    <mergeCell ref="F109:F111"/>
    <mergeCell ref="G109:G111"/>
    <mergeCell ref="H109:M109"/>
    <mergeCell ref="N109:N111"/>
    <mergeCell ref="O109:P109"/>
    <mergeCell ref="N101:N103"/>
    <mergeCell ref="O101:P101"/>
    <mergeCell ref="Q101:Q103"/>
    <mergeCell ref="B120:D120"/>
    <mergeCell ref="F120:G120"/>
    <mergeCell ref="H120:I120"/>
    <mergeCell ref="J120:K120"/>
    <mergeCell ref="L120:M120"/>
    <mergeCell ref="P120:Q120"/>
    <mergeCell ref="N117:O117"/>
    <mergeCell ref="N118:O118"/>
    <mergeCell ref="N119:O119"/>
    <mergeCell ref="N120:O120"/>
    <mergeCell ref="B118:D118"/>
    <mergeCell ref="F118:G118"/>
    <mergeCell ref="H118:I118"/>
    <mergeCell ref="J118:K118"/>
    <mergeCell ref="L118:M118"/>
    <mergeCell ref="H117:I117"/>
    <mergeCell ref="P118:Q118"/>
    <mergeCell ref="B119:D119"/>
    <mergeCell ref="F119:G119"/>
    <mergeCell ref="H119:I119"/>
    <mergeCell ref="J119:K119"/>
    <mergeCell ref="L119:M119"/>
    <mergeCell ref="P119:Q119"/>
    <mergeCell ref="U125:U127"/>
    <mergeCell ref="H126:I126"/>
    <mergeCell ref="J126:K126"/>
    <mergeCell ref="L126:M126"/>
    <mergeCell ref="O126:O127"/>
    <mergeCell ref="P126:P127"/>
    <mergeCell ref="R126:R127"/>
    <mergeCell ref="S126:S127"/>
    <mergeCell ref="T126:T127"/>
    <mergeCell ref="B125:D127"/>
    <mergeCell ref="E125:E127"/>
    <mergeCell ref="F125:F127"/>
    <mergeCell ref="G125:G127"/>
    <mergeCell ref="H125:M125"/>
    <mergeCell ref="N125:N127"/>
    <mergeCell ref="O125:P125"/>
    <mergeCell ref="Q125:Q127"/>
    <mergeCell ref="R125:T125"/>
    <mergeCell ref="N136:N138"/>
    <mergeCell ref="O136:P136"/>
    <mergeCell ref="Q136:Q138"/>
    <mergeCell ref="R136:T136"/>
    <mergeCell ref="U136:U138"/>
    <mergeCell ref="V136:V138"/>
    <mergeCell ref="H137:I137"/>
    <mergeCell ref="J137:K137"/>
    <mergeCell ref="L137:M137"/>
    <mergeCell ref="O137:O138"/>
    <mergeCell ref="P137:P138"/>
    <mergeCell ref="R137:R138"/>
    <mergeCell ref="S137:S138"/>
    <mergeCell ref="T137:T138"/>
    <mergeCell ref="B128:D128"/>
    <mergeCell ref="B129:D129"/>
    <mergeCell ref="B131:D131"/>
    <mergeCell ref="F131:H131"/>
    <mergeCell ref="J131:K131"/>
    <mergeCell ref="B132:D132"/>
    <mergeCell ref="F132:H132"/>
    <mergeCell ref="J132:K132"/>
    <mergeCell ref="B136:D138"/>
    <mergeCell ref="E136:E138"/>
    <mergeCell ref="F136:F138"/>
    <mergeCell ref="G136:G138"/>
    <mergeCell ref="H136:M136"/>
    <mergeCell ref="B147:D147"/>
    <mergeCell ref="B148:D148"/>
    <mergeCell ref="B139:D139"/>
    <mergeCell ref="V139:V140"/>
    <mergeCell ref="B140:D140"/>
    <mergeCell ref="B144:D146"/>
    <mergeCell ref="E144:E146"/>
    <mergeCell ref="F144:F146"/>
    <mergeCell ref="G144:G146"/>
    <mergeCell ref="H144:M144"/>
    <mergeCell ref="N144:N146"/>
    <mergeCell ref="O144:P144"/>
    <mergeCell ref="Q144:Q146"/>
    <mergeCell ref="R144:T144"/>
    <mergeCell ref="U144:U146"/>
    <mergeCell ref="H145:I145"/>
    <mergeCell ref="J145:K145"/>
    <mergeCell ref="L145:M145"/>
    <mergeCell ref="O145:O146"/>
    <mergeCell ref="P145:P146"/>
    <mergeCell ref="R145:R146"/>
    <mergeCell ref="S145:S146"/>
    <mergeCell ref="T145:T146"/>
    <mergeCell ref="J152:K152"/>
    <mergeCell ref="J153:K154"/>
    <mergeCell ref="L152:M152"/>
    <mergeCell ref="N152:O152"/>
    <mergeCell ref="P152:Q152"/>
    <mergeCell ref="L153:M153"/>
    <mergeCell ref="N153:O153"/>
    <mergeCell ref="P153:Q153"/>
    <mergeCell ref="L154:M154"/>
    <mergeCell ref="N154:O154"/>
    <mergeCell ref="P154:Q154"/>
    <mergeCell ref="B152:D152"/>
    <mergeCell ref="F152:G152"/>
    <mergeCell ref="H152:I152"/>
    <mergeCell ref="B153:D153"/>
    <mergeCell ref="F153:G153"/>
    <mergeCell ref="H153:I153"/>
    <mergeCell ref="B154:D154"/>
    <mergeCell ref="F154:G154"/>
    <mergeCell ref="H154:I154"/>
    <mergeCell ref="U158:U160"/>
    <mergeCell ref="H159:I159"/>
    <mergeCell ref="J159:K159"/>
    <mergeCell ref="L159:M159"/>
    <mergeCell ref="O159:O160"/>
    <mergeCell ref="P159:P160"/>
    <mergeCell ref="R159:R160"/>
    <mergeCell ref="S159:S160"/>
    <mergeCell ref="T159:T160"/>
    <mergeCell ref="B158:D160"/>
    <mergeCell ref="E158:E160"/>
    <mergeCell ref="F158:F160"/>
    <mergeCell ref="G158:G160"/>
    <mergeCell ref="H158:M158"/>
    <mergeCell ref="N158:N160"/>
    <mergeCell ref="O158:P158"/>
    <mergeCell ref="Q158:Q160"/>
    <mergeCell ref="R158:T158"/>
    <mergeCell ref="N169:N171"/>
    <mergeCell ref="O169:P169"/>
    <mergeCell ref="Q169:Q171"/>
    <mergeCell ref="R169:T169"/>
    <mergeCell ref="U169:U171"/>
    <mergeCell ref="V169:V171"/>
    <mergeCell ref="H170:I170"/>
    <mergeCell ref="J170:K170"/>
    <mergeCell ref="L170:M170"/>
    <mergeCell ref="O170:O171"/>
    <mergeCell ref="P170:P171"/>
    <mergeCell ref="R170:R171"/>
    <mergeCell ref="S170:S171"/>
    <mergeCell ref="T170:T171"/>
    <mergeCell ref="B161:D161"/>
    <mergeCell ref="B162:D162"/>
    <mergeCell ref="B164:D164"/>
    <mergeCell ref="F164:H164"/>
    <mergeCell ref="J164:K164"/>
    <mergeCell ref="B165:D165"/>
    <mergeCell ref="F165:H165"/>
    <mergeCell ref="J165:K165"/>
    <mergeCell ref="B169:D171"/>
    <mergeCell ref="E169:E171"/>
    <mergeCell ref="F169:F171"/>
    <mergeCell ref="G169:G171"/>
    <mergeCell ref="H169:M169"/>
    <mergeCell ref="V172:V173"/>
    <mergeCell ref="B173:D173"/>
    <mergeCell ref="B177:D179"/>
    <mergeCell ref="E177:E179"/>
    <mergeCell ref="F177:F179"/>
    <mergeCell ref="G177:G179"/>
    <mergeCell ref="H177:M177"/>
    <mergeCell ref="N177:N179"/>
    <mergeCell ref="O177:P177"/>
    <mergeCell ref="Q177:Q179"/>
    <mergeCell ref="R177:T177"/>
    <mergeCell ref="U177:U179"/>
    <mergeCell ref="H178:I178"/>
    <mergeCell ref="J178:K178"/>
    <mergeCell ref="L178:M178"/>
    <mergeCell ref="O178:O179"/>
    <mergeCell ref="P178:P179"/>
    <mergeCell ref="R178:R179"/>
    <mergeCell ref="S178:S179"/>
    <mergeCell ref="T178:T179"/>
    <mergeCell ref="B219:C219"/>
    <mergeCell ref="E219:F219"/>
    <mergeCell ref="G219:H219"/>
    <mergeCell ref="I219:J219"/>
    <mergeCell ref="K219:L219"/>
    <mergeCell ref="M219:N219"/>
    <mergeCell ref="O219:P219"/>
    <mergeCell ref="B220:C220"/>
    <mergeCell ref="E220:F220"/>
    <mergeCell ref="G220:H220"/>
    <mergeCell ref="I220:J220"/>
    <mergeCell ref="K220:L220"/>
    <mergeCell ref="M220:N220"/>
    <mergeCell ref="O220:P220"/>
    <mergeCell ref="B180:D180"/>
    <mergeCell ref="B181:D181"/>
    <mergeCell ref="B172:D172"/>
    <mergeCell ref="B192:D194"/>
    <mergeCell ref="E192:E194"/>
    <mergeCell ref="F192:F194"/>
    <mergeCell ref="G192:G194"/>
    <mergeCell ref="H192:M192"/>
    <mergeCell ref="N192:N194"/>
    <mergeCell ref="O192:P192"/>
    <mergeCell ref="I186:J186"/>
    <mergeCell ref="K186:L186"/>
    <mergeCell ref="M186:N186"/>
    <mergeCell ref="I187:J187"/>
    <mergeCell ref="K187:L187"/>
    <mergeCell ref="M187:N187"/>
    <mergeCell ref="I188:J188"/>
    <mergeCell ref="B203:D205"/>
    <mergeCell ref="U224:U226"/>
    <mergeCell ref="H225:I225"/>
    <mergeCell ref="J225:K225"/>
    <mergeCell ref="L225:M225"/>
    <mergeCell ref="O225:O226"/>
    <mergeCell ref="P225:P226"/>
    <mergeCell ref="R225:R226"/>
    <mergeCell ref="S225:S226"/>
    <mergeCell ref="T225:T226"/>
    <mergeCell ref="B224:D226"/>
    <mergeCell ref="E224:E226"/>
    <mergeCell ref="F224:F226"/>
    <mergeCell ref="G224:G226"/>
    <mergeCell ref="H224:M224"/>
    <mergeCell ref="N224:N226"/>
    <mergeCell ref="O224:P224"/>
    <mergeCell ref="Q224:Q226"/>
    <mergeCell ref="R224:T224"/>
    <mergeCell ref="N235:N237"/>
    <mergeCell ref="O235:P235"/>
    <mergeCell ref="Q235:Q237"/>
    <mergeCell ref="R235:T235"/>
    <mergeCell ref="U235:U237"/>
    <mergeCell ref="V235:V237"/>
    <mergeCell ref="H236:I236"/>
    <mergeCell ref="J236:K236"/>
    <mergeCell ref="L236:M236"/>
    <mergeCell ref="O236:O237"/>
    <mergeCell ref="P236:P237"/>
    <mergeCell ref="R236:R237"/>
    <mergeCell ref="S236:S237"/>
    <mergeCell ref="T236:T237"/>
    <mergeCell ref="B227:D227"/>
    <mergeCell ref="B228:D228"/>
    <mergeCell ref="B230:D230"/>
    <mergeCell ref="F230:H230"/>
    <mergeCell ref="J230:K230"/>
    <mergeCell ref="B231:D231"/>
    <mergeCell ref="F231:H231"/>
    <mergeCell ref="J231:K231"/>
    <mergeCell ref="B235:D237"/>
    <mergeCell ref="E235:E237"/>
    <mergeCell ref="F235:F237"/>
    <mergeCell ref="G235:G237"/>
    <mergeCell ref="H235:M235"/>
    <mergeCell ref="B246:D246"/>
    <mergeCell ref="B247:D247"/>
    <mergeCell ref="B238:D238"/>
    <mergeCell ref="V238:V239"/>
    <mergeCell ref="B239:D239"/>
    <mergeCell ref="B243:D245"/>
    <mergeCell ref="E243:E245"/>
    <mergeCell ref="F243:F245"/>
    <mergeCell ref="G243:G245"/>
    <mergeCell ref="H243:M243"/>
    <mergeCell ref="N243:N245"/>
    <mergeCell ref="O243:P243"/>
    <mergeCell ref="Q243:Q245"/>
    <mergeCell ref="R243:T243"/>
    <mergeCell ref="U243:U245"/>
    <mergeCell ref="H244:I244"/>
    <mergeCell ref="J244:K244"/>
    <mergeCell ref="L244:M244"/>
    <mergeCell ref="O244:O245"/>
    <mergeCell ref="P244:P245"/>
    <mergeCell ref="R244:R245"/>
    <mergeCell ref="S244:S245"/>
    <mergeCell ref="T244:T245"/>
    <mergeCell ref="S294:S295"/>
    <mergeCell ref="T294:T295"/>
    <mergeCell ref="B293:D295"/>
    <mergeCell ref="E293:E295"/>
    <mergeCell ref="F293:F295"/>
    <mergeCell ref="G293:G295"/>
    <mergeCell ref="H293:M293"/>
    <mergeCell ref="N293:N295"/>
    <mergeCell ref="O293:P293"/>
    <mergeCell ref="Q293:Q295"/>
    <mergeCell ref="R293:T293"/>
    <mergeCell ref="N304:N306"/>
    <mergeCell ref="O304:P304"/>
    <mergeCell ref="Q304:Q306"/>
    <mergeCell ref="R304:T304"/>
    <mergeCell ref="U304:U306"/>
    <mergeCell ref="V304:V306"/>
    <mergeCell ref="H305:I305"/>
    <mergeCell ref="J305:K305"/>
    <mergeCell ref="L305:M305"/>
    <mergeCell ref="O305:O306"/>
    <mergeCell ref="P305:P306"/>
    <mergeCell ref="R305:R306"/>
    <mergeCell ref="S305:S306"/>
    <mergeCell ref="T305:T306"/>
    <mergeCell ref="B296:D296"/>
    <mergeCell ref="B297:D297"/>
    <mergeCell ref="B299:D299"/>
    <mergeCell ref="F299:H299"/>
    <mergeCell ref="J299:K299"/>
    <mergeCell ref="B300:D300"/>
    <mergeCell ref="F300:H300"/>
    <mergeCell ref="J300:K300"/>
    <mergeCell ref="B304:D306"/>
    <mergeCell ref="E304:E306"/>
    <mergeCell ref="F304:F306"/>
    <mergeCell ref="G304:G306"/>
    <mergeCell ref="H304:M304"/>
    <mergeCell ref="B315:D315"/>
    <mergeCell ref="B316:D316"/>
    <mergeCell ref="B320:D320"/>
    <mergeCell ref="F320:G320"/>
    <mergeCell ref="H320:I320"/>
    <mergeCell ref="B321:D321"/>
    <mergeCell ref="F321:G321"/>
    <mergeCell ref="H321:I321"/>
    <mergeCell ref="B322:D322"/>
    <mergeCell ref="F322:G322"/>
    <mergeCell ref="H322:I322"/>
    <mergeCell ref="B307:D307"/>
    <mergeCell ref="J320:K320"/>
    <mergeCell ref="L320:M320"/>
    <mergeCell ref="V307:V308"/>
    <mergeCell ref="B308:D308"/>
    <mergeCell ref="B312:D314"/>
    <mergeCell ref="E312:E314"/>
    <mergeCell ref="F312:F314"/>
    <mergeCell ref="G312:G314"/>
    <mergeCell ref="H312:M312"/>
    <mergeCell ref="N312:N314"/>
    <mergeCell ref="O312:P312"/>
    <mergeCell ref="Q312:Q314"/>
    <mergeCell ref="R312:T312"/>
    <mergeCell ref="U312:U314"/>
    <mergeCell ref="H313:I313"/>
    <mergeCell ref="J313:K313"/>
    <mergeCell ref="L313:M313"/>
    <mergeCell ref="O313:O314"/>
    <mergeCell ref="P313:P314"/>
    <mergeCell ref="R313:R314"/>
    <mergeCell ref="S313:S314"/>
    <mergeCell ref="T313:T314"/>
    <mergeCell ref="N320:O320"/>
    <mergeCell ref="P320:Q320"/>
    <mergeCell ref="J321:K321"/>
    <mergeCell ref="L321:M321"/>
    <mergeCell ref="N321:O321"/>
    <mergeCell ref="P321:Q321"/>
    <mergeCell ref="B326:D326"/>
    <mergeCell ref="F326:G326"/>
    <mergeCell ref="H326:I326"/>
    <mergeCell ref="B327:D327"/>
    <mergeCell ref="F327:G327"/>
    <mergeCell ref="H327:I327"/>
    <mergeCell ref="B328:D328"/>
    <mergeCell ref="F328:G328"/>
    <mergeCell ref="H328:I328"/>
    <mergeCell ref="B323:D323"/>
    <mergeCell ref="F323:G323"/>
    <mergeCell ref="H323:I323"/>
    <mergeCell ref="B324:D324"/>
    <mergeCell ref="F324:G324"/>
    <mergeCell ref="H324:I324"/>
    <mergeCell ref="B325:D325"/>
    <mergeCell ref="F325:G325"/>
    <mergeCell ref="H325:I325"/>
    <mergeCell ref="J325:K325"/>
    <mergeCell ref="L325:M325"/>
    <mergeCell ref="N325:O325"/>
    <mergeCell ref="P325:Q325"/>
    <mergeCell ref="J326:K326"/>
    <mergeCell ref="L326:M326"/>
    <mergeCell ref="N326:O326"/>
    <mergeCell ref="P326:Q326"/>
    <mergeCell ref="J327:K327"/>
    <mergeCell ref="L327:M327"/>
    <mergeCell ref="N327:O327"/>
    <mergeCell ref="P327:Q327"/>
    <mergeCell ref="J322:K322"/>
    <mergeCell ref="L322:M322"/>
    <mergeCell ref="N322:O322"/>
    <mergeCell ref="P322:Q322"/>
    <mergeCell ref="J323:K323"/>
    <mergeCell ref="L323:M323"/>
    <mergeCell ref="N323:O323"/>
    <mergeCell ref="P323:Q323"/>
    <mergeCell ref="J324:K324"/>
    <mergeCell ref="L324:M324"/>
    <mergeCell ref="N324:O324"/>
    <mergeCell ref="P324:Q324"/>
    <mergeCell ref="R330:T330"/>
    <mergeCell ref="U330:U332"/>
    <mergeCell ref="H331:I331"/>
    <mergeCell ref="J331:K331"/>
    <mergeCell ref="L331:M331"/>
    <mergeCell ref="O331:O332"/>
    <mergeCell ref="P331:P332"/>
    <mergeCell ref="R331:R332"/>
    <mergeCell ref="S331:S332"/>
    <mergeCell ref="T331:T332"/>
    <mergeCell ref="J328:K328"/>
    <mergeCell ref="L328:M328"/>
    <mergeCell ref="N328:O328"/>
    <mergeCell ref="P328:Q328"/>
    <mergeCell ref="B330:D332"/>
    <mergeCell ref="E330:E332"/>
    <mergeCell ref="F330:F332"/>
    <mergeCell ref="G330:G332"/>
    <mergeCell ref="H330:M330"/>
    <mergeCell ref="N330:N332"/>
    <mergeCell ref="O330:P330"/>
    <mergeCell ref="Q330:Q332"/>
    <mergeCell ref="N341:N343"/>
    <mergeCell ref="O341:P341"/>
    <mergeCell ref="Q341:Q343"/>
    <mergeCell ref="R341:T341"/>
    <mergeCell ref="U341:U343"/>
    <mergeCell ref="V341:V343"/>
    <mergeCell ref="H342:I342"/>
    <mergeCell ref="J342:K342"/>
    <mergeCell ref="L342:M342"/>
    <mergeCell ref="O342:O343"/>
    <mergeCell ref="P342:P343"/>
    <mergeCell ref="R342:R343"/>
    <mergeCell ref="S342:S343"/>
    <mergeCell ref="T342:T343"/>
    <mergeCell ref="B333:D333"/>
    <mergeCell ref="B334:D334"/>
    <mergeCell ref="B336:D336"/>
    <mergeCell ref="F336:H336"/>
    <mergeCell ref="J336:K336"/>
    <mergeCell ref="B337:D337"/>
    <mergeCell ref="F337:H337"/>
    <mergeCell ref="J337:K337"/>
    <mergeCell ref="B341:D343"/>
    <mergeCell ref="E341:E343"/>
    <mergeCell ref="F341:F343"/>
    <mergeCell ref="G341:G343"/>
    <mergeCell ref="H341:M341"/>
    <mergeCell ref="B344:D344"/>
    <mergeCell ref="V344:V345"/>
    <mergeCell ref="B345:D345"/>
    <mergeCell ref="B349:D351"/>
    <mergeCell ref="E349:E351"/>
    <mergeCell ref="F349:F351"/>
    <mergeCell ref="G349:G351"/>
    <mergeCell ref="H349:M349"/>
    <mergeCell ref="N349:N351"/>
    <mergeCell ref="O349:P349"/>
    <mergeCell ref="Q349:Q351"/>
    <mergeCell ref="R349:T349"/>
    <mergeCell ref="U349:U351"/>
    <mergeCell ref="H350:I350"/>
    <mergeCell ref="J350:K350"/>
    <mergeCell ref="L350:M350"/>
    <mergeCell ref="O350:O351"/>
    <mergeCell ref="P350:P351"/>
    <mergeCell ref="R350:R351"/>
    <mergeCell ref="S350:S351"/>
    <mergeCell ref="T350:T351"/>
    <mergeCell ref="B360:D360"/>
    <mergeCell ref="F360:G360"/>
    <mergeCell ref="H360:I360"/>
    <mergeCell ref="B361:D361"/>
    <mergeCell ref="F361:G361"/>
    <mergeCell ref="H361:I361"/>
    <mergeCell ref="B362:D362"/>
    <mergeCell ref="F362:G362"/>
    <mergeCell ref="H362:I362"/>
    <mergeCell ref="B352:D352"/>
    <mergeCell ref="B353:D353"/>
    <mergeCell ref="B357:D357"/>
    <mergeCell ref="F357:G357"/>
    <mergeCell ref="H357:I357"/>
    <mergeCell ref="B358:D358"/>
    <mergeCell ref="F358:G358"/>
    <mergeCell ref="H358:I358"/>
    <mergeCell ref="B359:D359"/>
    <mergeCell ref="F359:G359"/>
    <mergeCell ref="H359:I359"/>
    <mergeCell ref="J360:K360"/>
    <mergeCell ref="L360:M360"/>
    <mergeCell ref="N360:O360"/>
    <mergeCell ref="P360:Q360"/>
    <mergeCell ref="J361:K361"/>
    <mergeCell ref="L361:M361"/>
    <mergeCell ref="N361:O361"/>
    <mergeCell ref="P361:Q361"/>
    <mergeCell ref="J362:K362"/>
    <mergeCell ref="L362:M362"/>
    <mergeCell ref="N362:O362"/>
    <mergeCell ref="P362:Q362"/>
    <mergeCell ref="J357:K357"/>
    <mergeCell ref="L357:M357"/>
    <mergeCell ref="N357:O357"/>
    <mergeCell ref="P357:Q357"/>
    <mergeCell ref="J358:K358"/>
    <mergeCell ref="L358:M358"/>
    <mergeCell ref="N358:O358"/>
    <mergeCell ref="P358:Q358"/>
    <mergeCell ref="J359:K359"/>
    <mergeCell ref="L359:M359"/>
    <mergeCell ref="N359:O359"/>
    <mergeCell ref="P359:Q359"/>
    <mergeCell ref="U364:U366"/>
    <mergeCell ref="H365:I365"/>
    <mergeCell ref="J365:K365"/>
    <mergeCell ref="L365:M365"/>
    <mergeCell ref="O365:O366"/>
    <mergeCell ref="P365:P366"/>
    <mergeCell ref="R365:R366"/>
    <mergeCell ref="S365:S366"/>
    <mergeCell ref="T365:T366"/>
    <mergeCell ref="B364:D366"/>
    <mergeCell ref="E364:E366"/>
    <mergeCell ref="F364:F366"/>
    <mergeCell ref="G364:G366"/>
    <mergeCell ref="H364:M364"/>
    <mergeCell ref="N364:N366"/>
    <mergeCell ref="O364:P364"/>
    <mergeCell ref="Q364:Q366"/>
    <mergeCell ref="R364:T364"/>
    <mergeCell ref="N375:N377"/>
    <mergeCell ref="O375:P375"/>
    <mergeCell ref="Q375:Q377"/>
    <mergeCell ref="R375:T375"/>
    <mergeCell ref="U375:U377"/>
    <mergeCell ref="V375:V377"/>
    <mergeCell ref="H376:I376"/>
    <mergeCell ref="J376:K376"/>
    <mergeCell ref="L376:M376"/>
    <mergeCell ref="O376:O377"/>
    <mergeCell ref="P376:P377"/>
    <mergeCell ref="R376:R377"/>
    <mergeCell ref="S376:S377"/>
    <mergeCell ref="T376:T377"/>
    <mergeCell ref="B367:D367"/>
    <mergeCell ref="B368:D368"/>
    <mergeCell ref="B370:D370"/>
    <mergeCell ref="F370:H370"/>
    <mergeCell ref="J370:K370"/>
    <mergeCell ref="B371:D371"/>
    <mergeCell ref="F371:H371"/>
    <mergeCell ref="J371:K371"/>
    <mergeCell ref="B375:D377"/>
    <mergeCell ref="E375:E377"/>
    <mergeCell ref="F375:F377"/>
    <mergeCell ref="G375:G377"/>
    <mergeCell ref="H375:M375"/>
    <mergeCell ref="B386:D386"/>
    <mergeCell ref="B387:D387"/>
    <mergeCell ref="B378:D378"/>
    <mergeCell ref="V378:V379"/>
    <mergeCell ref="B379:D379"/>
    <mergeCell ref="B383:D385"/>
    <mergeCell ref="E383:E385"/>
    <mergeCell ref="F383:F385"/>
    <mergeCell ref="G383:G385"/>
    <mergeCell ref="H383:M383"/>
    <mergeCell ref="N383:N385"/>
    <mergeCell ref="O383:P383"/>
    <mergeCell ref="Q383:Q385"/>
    <mergeCell ref="R383:T383"/>
    <mergeCell ref="U383:U385"/>
    <mergeCell ref="H384:I384"/>
    <mergeCell ref="J384:K384"/>
    <mergeCell ref="L384:M384"/>
    <mergeCell ref="O384:O385"/>
    <mergeCell ref="P384:P385"/>
    <mergeCell ref="R384:R385"/>
    <mergeCell ref="S384:S385"/>
    <mergeCell ref="T384:T385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Pagina 1</vt:lpstr>
      <vt:lpstr>2A Produse minerale</vt:lpstr>
      <vt:lpstr>2B Industria chimică</vt:lpstr>
      <vt:lpstr>2C Producerea metalelor </vt:lpstr>
      <vt:lpstr>2D Alte produceri</vt:lpstr>
      <vt:lpstr>2F Consum halo+SF6</vt:lpstr>
      <vt:lpstr>Calcule ERs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2006-11-28T13:39:51Z</dcterms:created>
  <dcterms:modified xsi:type="dcterms:W3CDTF">2015-10-06T10:35:39Z</dcterms:modified>
</cp:coreProperties>
</file>